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0" windowWidth="19140" windowHeight="6470" tabRatio="764" activeTab="5"/>
  </bookViews>
  <sheets>
    <sheet name="Приложение 1" sheetId="1" r:id="rId1"/>
    <sheet name="Титульный сады" sheetId="2" r:id="rId2"/>
    <sheet name="Сведения ИЦ" sheetId="3" r:id="rId3"/>
    <sheet name="РОСПИСЬ ПД" sheetId="4" r:id="rId4"/>
    <sheet name="I общ.свед." sheetId="5" r:id="rId5"/>
    <sheet name="Таблица 2" sheetId="6" r:id="rId6"/>
    <sheet name="Таблица 2.1" sheetId="7" r:id="rId7"/>
    <sheet name="Таблица 1" sheetId="8" r:id="rId8"/>
    <sheet name="Таблица 3" sheetId="9" r:id="rId9"/>
  </sheets>
  <externalReferences>
    <externalReference r:id="rId12"/>
    <externalReference r:id="rId13"/>
  </externalReferences>
  <definedNames>
    <definedName name="_xlnm.Print_Titles" localSheetId="0">'Приложение 1'!$3:$4</definedName>
    <definedName name="_xlnm.Print_Titles" localSheetId="3">'РОСПИСЬ ПД'!$A:$A,'РОСПИСЬ ПД'!$4:$6</definedName>
    <definedName name="_xlnm.Print_Titles" localSheetId="5">'Таблица 2'!$7:$9</definedName>
    <definedName name="_xlnm.Print_Area" localSheetId="0">'Приложение 1'!$A$1:$H$72</definedName>
    <definedName name="_xlnm.Print_Area" localSheetId="2">'Сведения ИЦ'!$A$1:$G$47</definedName>
    <definedName name="_xlnm.Print_Area" localSheetId="5">'Таблица 2'!$A$1:$H$104</definedName>
    <definedName name="_xlnm.Print_Area" localSheetId="6">'Таблица 2.1'!$A$1:$L$34</definedName>
  </definedNames>
  <calcPr fullCalcOnLoad="1"/>
</workbook>
</file>

<file path=xl/comments4.xml><?xml version="1.0" encoding="utf-8"?>
<comments xmlns="http://schemas.openxmlformats.org/spreadsheetml/2006/main">
  <authors>
    <author>Дайрагулова Весна Радомировна</author>
  </authors>
  <commentList>
    <comment ref="N11" authorId="0">
      <text>
        <r>
          <rPr>
            <b/>
            <sz val="12"/>
            <rFont val="Tahoma"/>
            <family val="2"/>
          </rPr>
          <t>Планируем добровольные пожертвования поквартально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Дайрагулова Весна Радомировна</author>
  </authors>
  <commentList>
    <comment ref="D14" authorId="0">
      <text>
        <r>
          <rPr>
            <b/>
            <sz val="9"/>
            <rFont val="Tahoma"/>
            <family val="2"/>
          </rPr>
          <t>Родительская плата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rFont val="Tahoma"/>
            <family val="2"/>
          </rPr>
          <t>всё, кроме родительской платы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<sst xmlns="http://schemas.openxmlformats.org/spreadsheetml/2006/main" count="620" uniqueCount="451">
  <si>
    <t>ПРИЛОЖЕНИЕ  №  1</t>
  </si>
  <si>
    <t>Наименование статьи</t>
  </si>
  <si>
    <t>Код</t>
  </si>
  <si>
    <t>Расчет, расшифровка</t>
  </si>
  <si>
    <t>Всего</t>
  </si>
  <si>
    <t>1 кв-л</t>
  </si>
  <si>
    <t>2 кв-л</t>
  </si>
  <si>
    <t>3 кв-л</t>
  </si>
  <si>
    <t>4 кв-л</t>
  </si>
  <si>
    <t>Субсидия на муниципальное задание</t>
  </si>
  <si>
    <t>Прочие выплаты</t>
  </si>
  <si>
    <t>пособие до 3-х лет</t>
  </si>
  <si>
    <t>Начисления на заработную плату</t>
  </si>
  <si>
    <t>Услуги связи</t>
  </si>
  <si>
    <t>Транспортные услуги</t>
  </si>
  <si>
    <t>транспортные услуги</t>
  </si>
  <si>
    <t>Коммунальные услуги</t>
  </si>
  <si>
    <t>Отопление</t>
  </si>
  <si>
    <t>Электроснабжение</t>
  </si>
  <si>
    <t>Холодное водоснабжение и водоотведение</t>
  </si>
  <si>
    <t>Содержание помещений</t>
  </si>
  <si>
    <t>вывоз муссора</t>
  </si>
  <si>
    <t>обслуживание пожарной согнализации</t>
  </si>
  <si>
    <t>обслуживание приборов учета</t>
  </si>
  <si>
    <t>Прочие услуги</t>
  </si>
  <si>
    <t>медосмотры, анализы</t>
  </si>
  <si>
    <t>монтаж пожарной сигнализации</t>
  </si>
  <si>
    <t>Прочие расходы</t>
  </si>
  <si>
    <t>налог на землю</t>
  </si>
  <si>
    <t>налог на имущество</t>
  </si>
  <si>
    <t>налог на экологию</t>
  </si>
  <si>
    <t>Поступление нефинансовых активов</t>
  </si>
  <si>
    <t>Увеличение стоимости материальных запасов</t>
  </si>
  <si>
    <t>Мягкий инвентарь</t>
  </si>
  <si>
    <t>Продукты питания</t>
  </si>
  <si>
    <t>Прочие расходные материалы</t>
  </si>
  <si>
    <t>Заработная плата педагогов</t>
  </si>
  <si>
    <t>Начисления на ЗП педагогов</t>
  </si>
  <si>
    <t>Прочие услуги "Учебные расходы"</t>
  </si>
  <si>
    <t>Прочие материалы "Учебные расходы"</t>
  </si>
  <si>
    <t xml:space="preserve">Субсидия на иные цели </t>
  </si>
  <si>
    <t>Программа "Повышения качества ЖКХ" (утилизация ламп)</t>
  </si>
  <si>
    <t>Социальные гарантии</t>
  </si>
  <si>
    <t>УТВЕРЖДАЮ</t>
  </si>
  <si>
    <t>(наименование должности лица, утверждающего документ)</t>
  </si>
  <si>
    <t>Л.А.Кускова</t>
  </si>
  <si>
    <t xml:space="preserve">                                                                                                                                                            (продпись) (расшифровка подписи)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</si>
  <si>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</si>
  <si>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</si>
  <si>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</si>
  <si>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</si>
  <si>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</si>
  <si>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 xml:space="preserve">Наименование муниципального бюджетного </t>
  </si>
  <si>
    <t>учреждения</t>
  </si>
  <si>
    <t>ИНН /КПП</t>
  </si>
  <si>
    <t>Еденица измерения: руб.</t>
  </si>
  <si>
    <t>по ОКЕИ</t>
  </si>
  <si>
    <t>Наименование учредителя</t>
  </si>
  <si>
    <t xml:space="preserve">Юридический адрес муниципального бюджетного </t>
  </si>
  <si>
    <t>(подпись)</t>
  </si>
  <si>
    <t>(расшифровка подписи)</t>
  </si>
  <si>
    <t>Комсомольска-на-Амуре Хабаровского края</t>
  </si>
  <si>
    <t>(наименование органа, осуществляющего функции и полномочия учредителя учреждения)</t>
  </si>
  <si>
    <t>________________</t>
  </si>
  <si>
    <t xml:space="preserve">                                                                                                                (подпись)     (расшифровка подписи)</t>
  </si>
  <si>
    <t>СВЕДЕНИЯ</t>
  </si>
  <si>
    <t>Форма по ОКУД</t>
  </si>
  <si>
    <t>Муниципальное дошкольное образовательное учреждение</t>
  </si>
  <si>
    <t>Государственное (муниципальное) учреждение</t>
  </si>
  <si>
    <t xml:space="preserve">ИНН/КПП </t>
  </si>
  <si>
    <t>Дата предоставления предыдущих Сведений</t>
  </si>
  <si>
    <t>Наименование бюджета</t>
  </si>
  <si>
    <t>по ОКАТО</t>
  </si>
  <si>
    <t>08709000001</t>
  </si>
  <si>
    <t>Наименование органа, осуществляющего функции</t>
  </si>
  <si>
    <t>и полномочия учредителя</t>
  </si>
  <si>
    <t>Глава по БК</t>
  </si>
  <si>
    <t>Наименование органа, осуществляющего ведение</t>
  </si>
  <si>
    <t>лицевого счета по иным субсидиям</t>
  </si>
  <si>
    <t>Финансовое управление г.Комсомольска-на-Амуре Хабаровского края</t>
  </si>
  <si>
    <t>по ОКВ</t>
  </si>
  <si>
    <t>Единица измерения, руб.</t>
  </si>
  <si>
    <t>Наименование субсидии</t>
  </si>
  <si>
    <t>Код субсидии</t>
  </si>
  <si>
    <t xml:space="preserve"> Код КОСГУ</t>
  </si>
  <si>
    <t>Планируемые</t>
  </si>
  <si>
    <t xml:space="preserve">код     </t>
  </si>
  <si>
    <t xml:space="preserve">сумма     </t>
  </si>
  <si>
    <t>поступления</t>
  </si>
  <si>
    <t>выплаты</t>
  </si>
  <si>
    <t>Местный бюджет</t>
  </si>
  <si>
    <t>Льготный проезд</t>
  </si>
  <si>
    <t>Текущий ремонт</t>
  </si>
  <si>
    <t>Приобретение оборудования</t>
  </si>
  <si>
    <t>МЦП "Повышение качества жилищно-коммунального облсуживания"</t>
  </si>
  <si>
    <t>Краевой бюджет</t>
  </si>
  <si>
    <t>Компенсация родительской платы</t>
  </si>
  <si>
    <t xml:space="preserve">Всего </t>
  </si>
  <si>
    <t xml:space="preserve">                                                                                            ( подпись)</t>
  </si>
  <si>
    <t xml:space="preserve">  (расшифровка подписи)</t>
  </si>
  <si>
    <t xml:space="preserve">ОТМЕТКА ОРГАНА, ОСУЩЕСТВЛЯЮЩЕГО ВЕДЕНИЕ </t>
  </si>
  <si>
    <t>ЛИЦЕВОГО СЧЕТА, О ПРИНЯТИИ НАСТОЯЩИХ СВЕДЕНИЙ</t>
  </si>
  <si>
    <t>исполнитель  ________________  ____________  ________________  __________</t>
  </si>
  <si>
    <t xml:space="preserve">                                 (должность)              (подпись)    (расшифровка подписи)  (телефон)</t>
  </si>
  <si>
    <t>Наименование учреждения</t>
  </si>
  <si>
    <t>рублей</t>
  </si>
  <si>
    <t>ед.изм.руб. с копейками</t>
  </si>
  <si>
    <t xml:space="preserve">СВОД ПО ПРЕДПРИНИМАТЕЛЬСКОЙ </t>
  </si>
  <si>
    <t>ПЛАТНЫЕ УСЛУГИ</t>
  </si>
  <si>
    <t>ДОБРОВОЛЬНЫЕ 
ДЕНЕЖНЫЕ СРЕДСТВА</t>
  </si>
  <si>
    <t>АРЕНДА</t>
  </si>
  <si>
    <t>ПРОЧИЕ</t>
  </si>
  <si>
    <t>Наименование показателей</t>
  </si>
  <si>
    <t>Код строки</t>
  </si>
  <si>
    <t>1 кв</t>
  </si>
  <si>
    <t>2 кв.</t>
  </si>
  <si>
    <t>3 кв</t>
  </si>
  <si>
    <t>4 кв</t>
  </si>
  <si>
    <t>Д О Х О Д Ы ВСЕГО в т.ч.:</t>
  </si>
  <si>
    <t>1</t>
  </si>
  <si>
    <t>Остаток денежных ср-в на 01 января ВСЕГО:</t>
  </si>
  <si>
    <t>ПОСТУПЛЕНИЯ текущего года в т.ч.:</t>
  </si>
  <si>
    <t>Р А С Х О Д Ы , всего в т.ч.:</t>
  </si>
  <si>
    <t>Оплата труда и начисление на з/п в т.ч.:</t>
  </si>
  <si>
    <t>ст. 211 "Оплата труда"</t>
  </si>
  <si>
    <t xml:space="preserve">ст. 213 "Начисления на оплату труда" </t>
  </si>
  <si>
    <t xml:space="preserve">Материальные затраты всего в т.ч.: </t>
  </si>
  <si>
    <t>ст. 212 "Командировки (суточные)"</t>
  </si>
  <si>
    <t>ст. 221 "Услуги связи"</t>
  </si>
  <si>
    <t>ст. 222 "Транспортные услуги"</t>
  </si>
  <si>
    <t>ст. 223 "Оплата коммунальных услуг"</t>
  </si>
  <si>
    <t>ст. 225 "Оплата содержания помещения"</t>
  </si>
  <si>
    <t>ст. 225 "Текущий ремонт оборудования"</t>
  </si>
  <si>
    <t>ст. 225 "Текущий ремонт здания"</t>
  </si>
  <si>
    <t>ст. 226 "Командировки (проживание)"</t>
  </si>
  <si>
    <t>ст. 226 "Прочие текущие расходы"</t>
  </si>
  <si>
    <t>ст. 290 "Прочие расходы (налоги)"</t>
  </si>
  <si>
    <t>ст. 310 "Приобретение оборудования"</t>
  </si>
  <si>
    <t>ст. 310 "Прочие расходные материалы"</t>
  </si>
  <si>
    <t>ст. 340 "Приобретение медикаментов"</t>
  </si>
  <si>
    <t>ст. 340 "Приобретение мягкого инвентаря"</t>
  </si>
  <si>
    <t xml:space="preserve">ст. 340 "Приобретение ГСМ" </t>
  </si>
  <si>
    <t>ст. 340 "Приобретение материалов"</t>
  </si>
  <si>
    <t>ст. 340 "Канцелярские расходы" (лагерь)</t>
  </si>
  <si>
    <t>031</t>
  </si>
  <si>
    <t>Заработная плата (местный бюджет)</t>
  </si>
  <si>
    <t xml:space="preserve">ФОТ по штатному расписанию (базовая часть, выслуга, доплата до МРОТ, материальная помощь) </t>
  </si>
  <si>
    <t>фонд стимулирующих выплат из расчета 36% от окладов</t>
  </si>
  <si>
    <t>фонд замены на отпуск (мл.воспитатели, повара, сторожа(вахтеры), операторы стиральных машин)</t>
  </si>
  <si>
    <t>выплаты сокращенным работникам</t>
  </si>
  <si>
    <t>по лимитам потребления</t>
  </si>
  <si>
    <t>вневедомственная охрана ("тревожная кнопка)</t>
  </si>
  <si>
    <t xml:space="preserve">ФОТ по штатному расписанию (базовая часть, выслуга,  материальная помощь) </t>
  </si>
  <si>
    <t>фонд стимулирующих выплат из расчета 35% от окладов</t>
  </si>
  <si>
    <t>фонд замены на отпуск (воспитатели)</t>
  </si>
  <si>
    <t>Прочие выплаты (льготный проезд)</t>
  </si>
  <si>
    <t>Приобретение оборудование и прочих ОС</t>
  </si>
  <si>
    <t>Оборудование, прочие ОС  "Учебные расходы"</t>
  </si>
  <si>
    <t>ВСЕГО по ДОУ</t>
  </si>
  <si>
    <t>Получил:</t>
  </si>
  <si>
    <t>___________________________________ Никитина Г.В.</t>
  </si>
  <si>
    <t>Заведующий МДОУ № 88 ____________________     _________________________</t>
  </si>
  <si>
    <r>
      <t xml:space="preserve">                                                     </t>
    </r>
    <r>
      <rPr>
        <b/>
        <sz val="12"/>
        <color indexed="8"/>
        <rFont val="Times New Roman"/>
        <family val="1"/>
      </rPr>
      <t xml:space="preserve">                      (подпись)                                (расшифровка)</t>
    </r>
  </si>
  <si>
    <t>ст. 226 "Культмассовые мероприятия" (лагерь)</t>
  </si>
  <si>
    <t>ст. 340 "Приобретение продуктов питания"</t>
  </si>
  <si>
    <t>Муниципальное дошкольное образовательное учреждение детский сад комбинированного вида № 88</t>
  </si>
  <si>
    <t>2703033941/270301001</t>
  </si>
  <si>
    <t>681013, Хабаровский край, г Комсомольск-на-Амуре, ул. Котовского, д. 11</t>
  </si>
  <si>
    <t>Н.Д. Федорова</t>
  </si>
  <si>
    <t>Г.В. Никитина</t>
  </si>
  <si>
    <t>Исполнитель:</t>
  </si>
  <si>
    <r>
      <rPr>
        <sz val="10"/>
        <rFont val="Times New Roman"/>
        <family val="1"/>
      </rPr>
      <t>администрации города</t>
    </r>
    <r>
      <rPr>
        <sz val="8"/>
        <rFont val="Times New Roman"/>
        <family val="1"/>
      </rPr>
      <t xml:space="preserve">                                                                                            ( подпись)</t>
    </r>
  </si>
  <si>
    <t xml:space="preserve">Ответственный </t>
  </si>
  <si>
    <t>"____" ________________________ 201____г.</t>
  </si>
  <si>
    <t>детский сад комбинированного вида № 88</t>
  </si>
  <si>
    <t>Заведующий МДОУ № 88              _________________</t>
  </si>
  <si>
    <t xml:space="preserve">Главный бухгалтер МКУ "ЦБ"   ____________________     </t>
  </si>
  <si>
    <t>С.В. Хмельницкая</t>
  </si>
  <si>
    <t xml:space="preserve">                                                                                   ( подпись)</t>
  </si>
  <si>
    <t>Руководитель</t>
  </si>
  <si>
    <t xml:space="preserve">средства на увеличение з/пл </t>
  </si>
  <si>
    <t>в месяц - 700 руб.</t>
  </si>
  <si>
    <t>ожидаемая Кт задолженность на 01.01.2017</t>
  </si>
  <si>
    <r>
      <t xml:space="preserve">прочие </t>
    </r>
    <r>
      <rPr>
        <i/>
        <sz val="11"/>
        <rFont val="Times New Roman"/>
        <family val="1"/>
      </rPr>
      <t>(обслуживание бассейна, дератизация, дезинсекция</t>
    </r>
    <r>
      <rPr>
        <i/>
        <sz val="12"/>
        <rFont val="Times New Roman"/>
        <family val="1"/>
      </rPr>
      <t xml:space="preserve"> и другие расходы)</t>
    </r>
  </si>
  <si>
    <t>обучение</t>
  </si>
  <si>
    <t>прочие (информационные услуги, проектная документация, аттестация раб. мест и др.)</t>
  </si>
  <si>
    <t>ожидаемая Кт задолженность на 01.01.207</t>
  </si>
  <si>
    <t>расходы 2017 года</t>
  </si>
  <si>
    <t xml:space="preserve">Прочие материалы  (МЦП Повышение безопасности дорожного движения)  </t>
  </si>
  <si>
    <t>Утвержденный бюджет на 2017 год по МДОУ № _88__</t>
  </si>
  <si>
    <t>пособие до 3-х лет - 9 чел.; возмещение мед. осмотров</t>
  </si>
  <si>
    <t>111.01.211</t>
  </si>
  <si>
    <t>112.01.212</t>
  </si>
  <si>
    <t>119.01.213</t>
  </si>
  <si>
    <t>244.01.221</t>
  </si>
  <si>
    <t>244.01.222</t>
  </si>
  <si>
    <t>244.01.223</t>
  </si>
  <si>
    <t>244.01.225</t>
  </si>
  <si>
    <t>244.01.226</t>
  </si>
  <si>
    <t>01.290</t>
  </si>
  <si>
    <t>851.01.290</t>
  </si>
  <si>
    <t>853.01.290</t>
  </si>
  <si>
    <t>244.01.300</t>
  </si>
  <si>
    <t>244.01.340</t>
  </si>
  <si>
    <t>111.1625.211</t>
  </si>
  <si>
    <t>119.1625.213</t>
  </si>
  <si>
    <t>244.1625.226</t>
  </si>
  <si>
    <t>244.1625.340</t>
  </si>
  <si>
    <t>244.01.310</t>
  </si>
  <si>
    <t>244.07.226</t>
  </si>
  <si>
    <t>244.1625.310</t>
  </si>
  <si>
    <t>112.1623.212</t>
  </si>
  <si>
    <t>244.01.225.1</t>
  </si>
  <si>
    <t>Специалист управления образования</t>
  </si>
  <si>
    <t xml:space="preserve">Расшифровка к ПФХД </t>
  </si>
  <si>
    <t xml:space="preserve">на </t>
  </si>
  <si>
    <t>на 2017 год</t>
  </si>
  <si>
    <t xml:space="preserve">РОДИТЕЛЬСКАЯ ПЛАТА </t>
  </si>
  <si>
    <t>ОСТАТОК ДЕНЕЖ. СР-В НА КОНЕЦ ОТЧ. П-ДА</t>
  </si>
  <si>
    <t xml:space="preserve">                              по состоянию на 01 января 2017 года</t>
  </si>
  <si>
    <t>Начальник управления образования администрации города Комсомольска-на-Амуре</t>
  </si>
  <si>
    <t>Управление образования администрации города Комсомольска-на-Амуре Хабаровского края</t>
  </si>
  <si>
    <t>Управление образования администрации города</t>
  </si>
  <si>
    <t xml:space="preserve"> УЧРЕЖДЕНИЮ НА 2017 г.</t>
  </si>
  <si>
    <t>по состоянию на 01 января 2017 года</t>
  </si>
  <si>
    <t>01.112.212</t>
  </si>
  <si>
    <t>01.244.225.1</t>
  </si>
  <si>
    <t>01.244.310.1</t>
  </si>
  <si>
    <t>МП "Повышение безопасности дорожного движения"</t>
  </si>
  <si>
    <t>04.244.310.1</t>
  </si>
  <si>
    <t>07.244.226</t>
  </si>
  <si>
    <t>1625.244.310.1</t>
  </si>
  <si>
    <t>1618.244.226</t>
  </si>
  <si>
    <t>1623.112.212</t>
  </si>
  <si>
    <t>I. ОБЩИЕ СВЕДЕНИЯ</t>
  </si>
  <si>
    <t>1. Цели деятельности  учреждения в соотвествии с федеральными законами, иными нормативными (муниципальными) правовыми актами и уставом учреждения</t>
  </si>
  <si>
    <t>2. Виды деятельности учреждения, относящиеся к его основным видам деятельности в соотвестви с уставом учреждения</t>
  </si>
  <si>
    <t>3.  Перечень услуг (работ), относящихся в соотвествии с уставом к основным видам деятельности учреждения, предоставление которых для физических и юридических лиц осуществляется, в том числе за плату</t>
  </si>
  <si>
    <t>Таблица 2 к Плану</t>
  </si>
  <si>
    <t>III. Показатели по поступлениям и выплатам учреждения</t>
  </si>
  <si>
    <t>№ строки</t>
  </si>
  <si>
    <t>Наименование показателя</t>
  </si>
  <si>
    <t>КБК</t>
  </si>
  <si>
    <t>Объем финансового обеспечения на очередной финансовый год, руб. 
(с точностью до двух знаков после запятой - 0,00)</t>
  </si>
  <si>
    <t>I квартал</t>
  </si>
  <si>
    <t>II квартал</t>
  </si>
  <si>
    <t>III квартал</t>
  </si>
  <si>
    <t>IV квартал</t>
  </si>
  <si>
    <t>Остаток средств на начало года, всего</t>
  </si>
  <si>
    <t>х</t>
  </si>
  <si>
    <t>в том числе:</t>
  </si>
  <si>
    <t>1.1.</t>
  </si>
  <si>
    <t>Субсидии на финансовое обеспечение выполнения муниципального задания, в том числе:</t>
  </si>
  <si>
    <t>1.2.</t>
  </si>
  <si>
    <t>Субсидии  на иные цели</t>
  </si>
  <si>
    <t>1.3.</t>
  </si>
  <si>
    <t>Поступления от оказания бюджетным учреждением услуг, предоставление которых для физических и юредических лиц осуществляется на платной основе</t>
  </si>
  <si>
    <t>1.4.</t>
  </si>
  <si>
    <t>Поступления от иной приносящей доход деятельности</t>
  </si>
  <si>
    <t>Поступления, всего:</t>
  </si>
  <si>
    <t>2.1.</t>
  </si>
  <si>
    <t>Субсидии на выполнении муниципального задания</t>
  </si>
  <si>
    <t>611.241</t>
  </si>
  <si>
    <t>2.2.</t>
  </si>
  <si>
    <t>Субсидии на иные цели</t>
  </si>
  <si>
    <t>612.241</t>
  </si>
  <si>
    <t>2.3.</t>
  </si>
  <si>
    <t>Поступления от оказания  бюджетным  учреждением   услуг, предоставление которых для физических и юридических лиц осуществляется на платной основе, всего</t>
  </si>
  <si>
    <t>2.3.1.</t>
  </si>
  <si>
    <r>
      <t>Присмотр и уход  (</t>
    </r>
    <r>
      <rPr>
        <b/>
        <i/>
        <sz val="13"/>
        <color indexed="8"/>
        <rFont val="Times New Roman"/>
        <family val="1"/>
      </rPr>
      <t>родительская плата)</t>
    </r>
  </si>
  <si>
    <t>2.3.2.</t>
  </si>
  <si>
    <t>Услуга № 2</t>
  </si>
  <si>
    <t>2.4.</t>
  </si>
  <si>
    <t>Поступления от иной приносящей доход деятельности, всего:</t>
  </si>
  <si>
    <t>2.4.1.</t>
  </si>
  <si>
    <t>Арендная плата за пользование имуществом</t>
  </si>
  <si>
    <t>2.4.2.</t>
  </si>
  <si>
    <t>Платные услуги</t>
  </si>
  <si>
    <t>2.4.3.</t>
  </si>
  <si>
    <t>Добровольные пожертвования</t>
  </si>
  <si>
    <t>2.4.4.</t>
  </si>
  <si>
    <t>Прочие доходы</t>
  </si>
  <si>
    <t>Выплаты по расходам, всего</t>
  </si>
  <si>
    <t>3.1.</t>
  </si>
  <si>
    <t>За счет субсидии на финансовое обеспечение  выполнение муниципального задания</t>
  </si>
  <si>
    <t>из них:</t>
  </si>
  <si>
    <t>Оплата труда, всего</t>
  </si>
  <si>
    <t>3.1.1.</t>
  </si>
  <si>
    <t>111.211</t>
  </si>
  <si>
    <t xml:space="preserve">    за счет средств местного бюджета</t>
  </si>
  <si>
    <t xml:space="preserve">    за счет субвенций краевого бюджета</t>
  </si>
  <si>
    <t>3.1.2.</t>
  </si>
  <si>
    <t>112.212</t>
  </si>
  <si>
    <t>3.1.3.</t>
  </si>
  <si>
    <t>Начисления на выплаты по оплате труда, всего</t>
  </si>
  <si>
    <t>119.213</t>
  </si>
  <si>
    <t>Оплата работ, услуг, всего</t>
  </si>
  <si>
    <t>3.1.4.</t>
  </si>
  <si>
    <t>244.221</t>
  </si>
  <si>
    <t>3.1.6.</t>
  </si>
  <si>
    <t>244.222</t>
  </si>
  <si>
    <t>3.1.7.</t>
  </si>
  <si>
    <t>244.223</t>
  </si>
  <si>
    <t>3.1.8.</t>
  </si>
  <si>
    <t>244.224</t>
  </si>
  <si>
    <t>3.1.9.</t>
  </si>
  <si>
    <t>Работы, услуги по содержанию имущества</t>
  </si>
  <si>
    <t>244.225</t>
  </si>
  <si>
    <t>3.1.10.</t>
  </si>
  <si>
    <t>Прочие работы, услуги, всего</t>
  </si>
  <si>
    <t>244.226</t>
  </si>
  <si>
    <t>Социальное обеспечение, всего</t>
  </si>
  <si>
    <t>3.1.11.</t>
  </si>
  <si>
    <t>Пособие по социальной помощи населению</t>
  </si>
  <si>
    <t>3.1.12.</t>
  </si>
  <si>
    <t>Пенсии, пособия, выплачеваемые организациями сектора муниципального управления</t>
  </si>
  <si>
    <t>3.1.13.</t>
  </si>
  <si>
    <t>Уплата налога на имущество и земельного налога организаций</t>
  </si>
  <si>
    <t>851.290</t>
  </si>
  <si>
    <t>3.1.14.</t>
  </si>
  <si>
    <t>Уплата прочих налогов и сборов</t>
  </si>
  <si>
    <t>852.290</t>
  </si>
  <si>
    <t>3.1.15.</t>
  </si>
  <si>
    <t>Уплата иных платежей</t>
  </si>
  <si>
    <t>853.290</t>
  </si>
  <si>
    <t>Поступления нефинансовых активов, всего</t>
  </si>
  <si>
    <t>3.1.16.</t>
  </si>
  <si>
    <t>Увеличение стоимости основных средств</t>
  </si>
  <si>
    <t>244.310</t>
  </si>
  <si>
    <t>3.1.17.</t>
  </si>
  <si>
    <t>244.340</t>
  </si>
  <si>
    <t>3.2.</t>
  </si>
  <si>
    <t>За счет субсидии на иные цели, всего *</t>
  </si>
  <si>
    <t>3.3.</t>
  </si>
  <si>
    <t>За счет бюджетных инвестиций, всего</t>
  </si>
  <si>
    <t>3.4.</t>
  </si>
  <si>
    <t>За счет поступлений от оказания  бюджетным  учреждением   услуг, предоставление которых для физических и юридических лиц осуществляется на платной основе, всего</t>
  </si>
  <si>
    <t>3.4.1.</t>
  </si>
  <si>
    <t>3.5.</t>
  </si>
  <si>
    <t>За счет поступлений от иной приносящей доход деятельности, всего:</t>
  </si>
  <si>
    <t>3.5.1.</t>
  </si>
  <si>
    <t>3.5.2.</t>
  </si>
  <si>
    <t>3.5.3.</t>
  </si>
  <si>
    <t>3.5.4.</t>
  </si>
  <si>
    <t>3.5.6.</t>
  </si>
  <si>
    <t>3.5.7.</t>
  </si>
  <si>
    <t>3.5.8.</t>
  </si>
  <si>
    <t>3.5.9.</t>
  </si>
  <si>
    <t>3.5.10.</t>
  </si>
  <si>
    <t>3.5.11.</t>
  </si>
  <si>
    <t>3.5.12.</t>
  </si>
  <si>
    <t>3.5.13.</t>
  </si>
  <si>
    <t>3.5.14.</t>
  </si>
  <si>
    <t>3.5.15.</t>
  </si>
  <si>
    <t xml:space="preserve">4. </t>
  </si>
  <si>
    <t>Остаток средств на конец года</t>
  </si>
  <si>
    <t>4.1.</t>
  </si>
  <si>
    <t>4.2.</t>
  </si>
  <si>
    <t>4.3.</t>
  </si>
  <si>
    <t>Бюджетные инвестиции</t>
  </si>
  <si>
    <t>4.4.</t>
  </si>
  <si>
    <t>4.5.</t>
  </si>
  <si>
    <t>Справочно: Объем публичных обязательств, всего</t>
  </si>
  <si>
    <t>Таблица 2.1. к Плану</t>
  </si>
  <si>
    <t>IV. 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</si>
  <si>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</si>
  <si>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</si>
  <si>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 по расходам на закупку товаров, работ и услуг, руб. (с точностью до двух знаков после запятой)</t>
  </si>
  <si>
    <t>Всего  на закупки</t>
  </si>
  <si>
    <t>На 2017 г. 
очередной финансовый год</t>
  </si>
  <si>
    <t>на 2018 г.
1-й год планового периода</t>
  </si>
  <si>
    <t>на 2019 г.
2-й год планового периода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</si>
  <si>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</si>
  <si>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</si>
  <si>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2019 г. 
2-й год планового периода</t>
  </si>
  <si>
    <t>На 2017 г. очередной финансовый год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</si>
  <si>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</si>
  <si>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</si>
  <si>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</si>
  <si>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</si>
  <si>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>1001</t>
  </si>
  <si>
    <t xml:space="preserve"> - услуги связи</t>
  </si>
  <si>
    <t xml:space="preserve"> - транспортные услуги</t>
  </si>
  <si>
    <t xml:space="preserve"> - коммунальные услуги</t>
  </si>
  <si>
    <t xml:space="preserve"> - работы, услуги по содержанию имущества</t>
  </si>
  <si>
    <t xml:space="preserve"> - прочие работы, услуги</t>
  </si>
  <si>
    <t xml:space="preserve"> - увеличение стоимости основных средств</t>
  </si>
  <si>
    <t xml:space="preserve"> - увеличение стоимости материальных запасов</t>
  </si>
  <si>
    <t>на закупку товаров работ, услуг по году начала закупки:</t>
  </si>
  <si>
    <t>Таблица 1 к Плану</t>
  </si>
  <si>
    <t>II. Показатели финансового состояния учреждения</t>
  </si>
  <si>
    <t>(на последнюю отчетную дату)</t>
  </si>
  <si>
    <t>№ п/п</t>
  </si>
  <si>
    <t>Сумма, тыс.руб.</t>
  </si>
  <si>
    <t>1.</t>
  </si>
  <si>
    <t>Нефинансовые активы, всего:</t>
  </si>
  <si>
    <t xml:space="preserve">    из них:</t>
  </si>
  <si>
    <t xml:space="preserve">    недвижимое имущество, всего:</t>
  </si>
  <si>
    <t xml:space="preserve">      в том числе</t>
  </si>
  <si>
    <t xml:space="preserve">      остаточная стоимость</t>
  </si>
  <si>
    <t xml:space="preserve">  особенно ценное движимое имущество, всего:</t>
  </si>
  <si>
    <t>2.</t>
  </si>
  <si>
    <t>Финансовые активы, всего</t>
  </si>
  <si>
    <t xml:space="preserve">    денежные средства учреждения, всего</t>
  </si>
  <si>
    <t xml:space="preserve">        в том числе:</t>
  </si>
  <si>
    <t xml:space="preserve">        денежные средства учреждения на счетах</t>
  </si>
  <si>
    <t xml:space="preserve">        денежные средства учреждения, размещенные</t>
  </si>
  <si>
    <t xml:space="preserve">        на депозиты в кредитной организации</t>
  </si>
  <si>
    <t xml:space="preserve">    иные финансовые инструменты</t>
  </si>
  <si>
    <t xml:space="preserve">    дебиторская задолженность по доходам</t>
  </si>
  <si>
    <t xml:space="preserve">    дебиторская задолженность по расходам</t>
  </si>
  <si>
    <t>3.</t>
  </si>
  <si>
    <t>Обязательства, всего:</t>
  </si>
  <si>
    <t xml:space="preserve">   долговые обязательства</t>
  </si>
  <si>
    <t xml:space="preserve">   кредиторская задолженность</t>
  </si>
  <si>
    <t xml:space="preserve">        просроченная кредиторская задолженность</t>
  </si>
  <si>
    <t>Таблица 3 к Плану</t>
  </si>
  <si>
    <t>V. Сведения о средствах, поступающих во временное распоряжение учреждения</t>
  </si>
  <si>
    <t>Сумма 
(руб., с точностью до двух знаков после запятой - 0,00)</t>
  </si>
  <si>
    <t>Остаток средств на начало года</t>
  </si>
  <si>
    <t>010</t>
  </si>
  <si>
    <t>Поступление, всего</t>
  </si>
  <si>
    <t>020</t>
  </si>
  <si>
    <t>Выбытие</t>
  </si>
  <si>
    <t>030</t>
  </si>
  <si>
    <t>Остаток на конец года</t>
  </si>
  <si>
    <t>040</t>
  </si>
  <si>
    <t>Заведующий МДОУ № 88                  _________________</t>
  </si>
  <si>
    <t>244.04.310.1</t>
  </si>
  <si>
    <r>
      <t>"</t>
    </r>
    <r>
      <rPr>
        <u val="single"/>
        <sz val="12"/>
        <color indexed="8"/>
        <rFont val="Times New Roman"/>
        <family val="1"/>
      </rPr>
      <t xml:space="preserve">  28  </t>
    </r>
    <r>
      <rPr>
        <sz val="12"/>
        <color indexed="8"/>
        <rFont val="Times New Roman"/>
        <family val="1"/>
      </rPr>
      <t>"</t>
    </r>
    <r>
      <rPr>
        <u val="single"/>
        <sz val="12"/>
        <color indexed="8"/>
        <rFont val="Times New Roman"/>
        <family val="1"/>
      </rPr>
      <t xml:space="preserve">  декабря  </t>
    </r>
    <r>
      <rPr>
        <sz val="12"/>
        <color indexed="8"/>
        <rFont val="Times New Roman"/>
        <family val="1"/>
      </rPr>
      <t>2016 г.</t>
    </r>
  </si>
  <si>
    <t>Начальник Управления</t>
  </si>
  <si>
    <t>___________________      Л.А.Кускова</t>
  </si>
  <si>
    <r>
      <t xml:space="preserve">                                            "</t>
    </r>
    <r>
      <rPr>
        <u val="single"/>
        <sz val="11"/>
        <rFont val="Times New Roman"/>
        <family val="1"/>
      </rPr>
      <t>28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>декабря</t>
    </r>
    <r>
      <rPr>
        <sz val="11"/>
        <rFont val="Times New Roman"/>
        <family val="1"/>
      </rPr>
      <t xml:space="preserve"> 2016 г.</t>
    </r>
  </si>
  <si>
    <t>ОБ ОПЕРАЦИЯХ С ЦЕЛЕВЫМИ СУБСИДИЯМИ, ПРЕДОСТАВЛЕННЫМИ ГОСУДАРСТВЕННОМУ (МУНИЦИПАЛЬНОМУ)</t>
  </si>
  <si>
    <t>Разрешенный к использованию остаток субсидии прошлых лет на начало 2017 г.</t>
  </si>
  <si>
    <t>Специалист 1 категории управления образования              _________________</t>
  </si>
  <si>
    <t>"28" декабря 2016 г.</t>
  </si>
  <si>
    <t xml:space="preserve">на ________________ 2017 г. </t>
  </si>
  <si>
    <r>
      <t>"</t>
    </r>
    <r>
      <rPr>
        <u val="single"/>
        <sz val="12"/>
        <color indexed="8"/>
        <rFont val="Times New Roman"/>
        <family val="1"/>
      </rPr>
      <t xml:space="preserve">  28  </t>
    </r>
    <r>
      <rPr>
        <sz val="12"/>
        <color indexed="8"/>
        <rFont val="Times New Roman"/>
        <family val="1"/>
      </rPr>
      <t xml:space="preserve">" </t>
    </r>
    <r>
      <rPr>
        <u val="single"/>
        <sz val="12"/>
        <color indexed="8"/>
        <rFont val="Times New Roman"/>
        <family val="1"/>
      </rPr>
      <t xml:space="preserve">декабря </t>
    </r>
    <r>
      <rPr>
        <sz val="12"/>
        <color indexed="8"/>
        <rFont val="Times New Roman"/>
        <family val="1"/>
      </rPr>
      <t>2016 г.</t>
    </r>
  </si>
  <si>
    <t>МДОУ № 88</t>
  </si>
  <si>
    <t>28.12.2016 г.</t>
  </si>
  <si>
    <t>Управление образования администрации города Комсомольска-на-Амуре 
Хабаровского края</t>
  </si>
  <si>
    <r>
      <t xml:space="preserve">4.  Общая балансовая стоимость недвижимого государственного (муниципального)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средств; приобретенного учреждением за счет доходов, полученных от иной приносящей доход деятельности) - </t>
    </r>
    <r>
      <rPr>
        <b/>
        <sz val="12"/>
        <color indexed="8"/>
        <rFont val="Times New Roman"/>
        <family val="1"/>
      </rPr>
      <t>19 496 926,5 руб.</t>
    </r>
  </si>
  <si>
    <r>
      <t xml:space="preserve">5. 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 - </t>
    </r>
    <r>
      <rPr>
        <b/>
        <sz val="12"/>
        <color indexed="8"/>
        <rFont val="Times New Roman"/>
        <family val="1"/>
      </rPr>
      <t>4 567 491,65 руб.</t>
    </r>
  </si>
  <si>
    <t>на 01 октября  2016 г.</t>
  </si>
  <si>
    <t>Заведующий МДОУ №    88       _________________</t>
  </si>
  <si>
    <t xml:space="preserve"> Н.Д. Федорова</t>
  </si>
  <si>
    <t xml:space="preserve">                                                                       ( подпись)   </t>
  </si>
  <si>
    <t>на очередной 2017 г.</t>
  </si>
  <si>
    <t>Заведующий МДОУ №   88         _________________</t>
  </si>
  <si>
    <t xml:space="preserve">                                                                               ( подпись)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</si>
</sst>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\ &quot;р.&quot;_-;\-* #,##0\ &quot;р.&quot;_-;_-* &quot;-&quot;\ &quot;р.&quot;_-;_-@_-"/>
    <numFmt numFmtId="166" formatCode="#,##0.00_ ;[Red]\-#,##0.00\ "/>
    <numFmt numFmtId="167" formatCode="#,##0_ ;[Red]\-#,##0\ "/>
    <numFmt numFmtId="168" formatCode="_-* #,##0_$_-;\-* #,##0_$_-;_-* &quot;-&quot;_$_-;_-@_-"/>
    <numFmt numFmtId="169" formatCode="_-* #,##0.00_$_-;\-* #,##0.00_$_-;_-* &quot;-&quot;??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#,##0.0000"/>
    <numFmt numFmtId="173" formatCode="0.000"/>
    <numFmt numFmtId="174" formatCode="0.0000"/>
    <numFmt numFmtId="175" formatCode="0.0"/>
    <numFmt numFmtId="176" formatCode="#,##0.00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sz val="10"/>
      <name val="Times New Roman"/>
      <family val="1"/>
    </font>
    <font>
      <b/>
      <sz val="10"/>
      <name val="Courier New"/>
      <family val="3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sz val="10"/>
      <name val="NTHarmonica"/>
      <family val="0"/>
    </font>
    <font>
      <b/>
      <sz val="15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1"/>
      <name val="Times New Roman"/>
      <family val="1"/>
    </font>
    <font>
      <sz val="16"/>
      <color indexed="8"/>
      <name val="Times New Roman"/>
      <family val="1"/>
    </font>
    <font>
      <b/>
      <sz val="16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imes New Roman"/>
      <family val="1"/>
    </font>
    <font>
      <sz val="15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name val="Tahoma"/>
      <family val="2"/>
    </font>
    <font>
      <sz val="11"/>
      <name val="Arial Cyr"/>
      <family val="0"/>
    </font>
    <font>
      <u val="single"/>
      <sz val="11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3"/>
      <color indexed="60"/>
      <name val="Times New Roman"/>
      <family val="1"/>
    </font>
    <font>
      <b/>
      <sz val="13"/>
      <color indexed="17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C00000"/>
      <name val="Times New Roman"/>
      <family val="1"/>
    </font>
    <font>
      <b/>
      <sz val="13"/>
      <color rgb="FF00B050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39" fillId="0" borderId="0" applyNumberFormat="0">
      <alignment horizontal="left"/>
      <protection/>
    </xf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6" fillId="0" borderId="0">
      <alignment/>
      <protection/>
    </xf>
    <xf numFmtId="0" fontId="27" fillId="0" borderId="0">
      <alignment/>
      <protection/>
    </xf>
    <xf numFmtId="0" fontId="27" fillId="0" borderId="0" applyNumberFormat="0" applyFont="0" applyFill="0" applyBorder="0" applyAlignment="0" applyProtection="0"/>
    <xf numFmtId="0" fontId="6" fillId="0" borderId="0">
      <alignment/>
      <protection/>
    </xf>
    <xf numFmtId="0" fontId="27" fillId="0" borderId="0" applyNumberFormat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7" fillId="0" borderId="9" applyNumberFormat="0" applyFill="0" applyAlignment="0" applyProtection="0"/>
    <xf numFmtId="0" fontId="40" fillId="0" borderId="0">
      <alignment/>
      <protection/>
    </xf>
    <xf numFmtId="0" fontId="9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502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vertical="distributed"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5" fillId="0" borderId="0" xfId="60" applyFont="1" applyAlignment="1">
      <alignment horizontal="right"/>
      <protection/>
    </xf>
    <xf numFmtId="0" fontId="6" fillId="0" borderId="0" xfId="60">
      <alignment/>
      <protection/>
    </xf>
    <xf numFmtId="0" fontId="16" fillId="0" borderId="0" xfId="60" applyFont="1" applyAlignment="1">
      <alignment horizontal="right"/>
      <protection/>
    </xf>
    <xf numFmtId="0" fontId="17" fillId="0" borderId="0" xfId="60" applyFont="1" applyAlignment="1">
      <alignment horizontal="right"/>
      <protection/>
    </xf>
    <xf numFmtId="0" fontId="15" fillId="0" borderId="0" xfId="60" applyFont="1" applyBorder="1" applyAlignment="1">
      <alignment/>
      <protection/>
    </xf>
    <xf numFmtId="0" fontId="16" fillId="0" borderId="0" xfId="60" applyFont="1" applyBorder="1" applyAlignment="1">
      <alignment horizontal="center"/>
      <protection/>
    </xf>
    <xf numFmtId="0" fontId="15" fillId="0" borderId="0" xfId="60" applyFont="1" applyAlignment="1">
      <alignment/>
      <protection/>
    </xf>
    <xf numFmtId="0" fontId="19" fillId="0" borderId="0" xfId="60" applyFont="1" applyBorder="1" applyAlignment="1">
      <alignment horizontal="right"/>
      <protection/>
    </xf>
    <xf numFmtId="0" fontId="15" fillId="0" borderId="12" xfId="60" applyFont="1" applyBorder="1" applyAlignment="1">
      <alignment/>
      <protection/>
    </xf>
    <xf numFmtId="0" fontId="16" fillId="0" borderId="13" xfId="60" applyFont="1" applyBorder="1" applyAlignment="1">
      <alignment horizontal="center"/>
      <protection/>
    </xf>
    <xf numFmtId="0" fontId="16" fillId="0" borderId="14" xfId="60" applyFont="1" applyBorder="1" applyAlignment="1">
      <alignment horizontal="center"/>
      <protection/>
    </xf>
    <xf numFmtId="0" fontId="21" fillId="0" borderId="0" xfId="60" applyFont="1" applyAlignment="1">
      <alignment/>
      <protection/>
    </xf>
    <xf numFmtId="0" fontId="19" fillId="0" borderId="0" xfId="60" applyFont="1" applyAlignment="1">
      <alignment horizontal="right"/>
      <protection/>
    </xf>
    <xf numFmtId="14" fontId="6" fillId="33" borderId="15" xfId="60" applyNumberFormat="1" applyFont="1" applyFill="1" applyBorder="1" applyAlignment="1">
      <alignment horizontal="center"/>
      <protection/>
    </xf>
    <xf numFmtId="0" fontId="22" fillId="0" borderId="0" xfId="60" applyFont="1" applyAlignment="1">
      <alignment horizontal="left"/>
      <protection/>
    </xf>
    <xf numFmtId="0" fontId="21" fillId="0" borderId="0" xfId="60" applyFont="1">
      <alignment/>
      <protection/>
    </xf>
    <xf numFmtId="0" fontId="23" fillId="0" borderId="0" xfId="60" applyFont="1">
      <alignment/>
      <protection/>
    </xf>
    <xf numFmtId="0" fontId="6" fillId="0" borderId="0" xfId="60" applyFont="1">
      <alignment/>
      <protection/>
    </xf>
    <xf numFmtId="0" fontId="22" fillId="0" borderId="0" xfId="60" applyFont="1" applyAlignment="1">
      <alignment horizontal="right"/>
      <protection/>
    </xf>
    <xf numFmtId="0" fontId="6" fillId="0" borderId="15" xfId="60" applyFont="1" applyBorder="1" applyAlignment="1">
      <alignment horizontal="center"/>
      <protection/>
    </xf>
    <xf numFmtId="0" fontId="24" fillId="0" borderId="0" xfId="60" applyFont="1">
      <alignment/>
      <protection/>
    </xf>
    <xf numFmtId="49" fontId="6" fillId="33" borderId="15" xfId="60" applyNumberFormat="1" applyFont="1" applyFill="1" applyBorder="1" applyAlignment="1">
      <alignment horizontal="center"/>
      <protection/>
    </xf>
    <xf numFmtId="0" fontId="6" fillId="0" borderId="16" xfId="60" applyBorder="1">
      <alignment/>
      <protection/>
    </xf>
    <xf numFmtId="0" fontId="6" fillId="0" borderId="17" xfId="60" applyBorder="1">
      <alignment/>
      <protection/>
    </xf>
    <xf numFmtId="0" fontId="18" fillId="0" borderId="0" xfId="60" applyFont="1">
      <alignment/>
      <protection/>
    </xf>
    <xf numFmtId="0" fontId="18" fillId="0" borderId="18" xfId="60" applyFont="1" applyBorder="1">
      <alignment/>
      <protection/>
    </xf>
    <xf numFmtId="0" fontId="6" fillId="0" borderId="0" xfId="60" applyBorder="1">
      <alignment/>
      <protection/>
    </xf>
    <xf numFmtId="0" fontId="18" fillId="0" borderId="19" xfId="60" applyFont="1" applyBorder="1">
      <alignment/>
      <protection/>
    </xf>
    <xf numFmtId="0" fontId="6" fillId="0" borderId="20" xfId="60" applyBorder="1">
      <alignment/>
      <protection/>
    </xf>
    <xf numFmtId="0" fontId="6" fillId="0" borderId="21" xfId="60" applyBorder="1">
      <alignment/>
      <protection/>
    </xf>
    <xf numFmtId="0" fontId="31" fillId="0" borderId="10" xfId="69" applyFont="1" applyFill="1" applyBorder="1" applyAlignment="1" applyProtection="1">
      <alignment horizontal="center" vertical="center" wrapText="1"/>
      <protection/>
    </xf>
    <xf numFmtId="0" fontId="33" fillId="0" borderId="10" xfId="69" applyFont="1" applyFill="1" applyBorder="1" applyAlignment="1">
      <alignment wrapText="1"/>
      <protection/>
    </xf>
    <xf numFmtId="0" fontId="28" fillId="0" borderId="0" xfId="69" applyFont="1" applyFill="1" applyAlignment="1">
      <alignment vertical="center" wrapText="1"/>
      <protection/>
    </xf>
    <xf numFmtId="49" fontId="0" fillId="0" borderId="15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68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164" fontId="14" fillId="33" borderId="10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164" fontId="11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1" fillId="0" borderId="10" xfId="69" applyFont="1" applyFill="1" applyBorder="1" applyProtection="1">
      <alignment/>
      <protection/>
    </xf>
    <xf numFmtId="0" fontId="29" fillId="0" borderId="0" xfId="69" applyFont="1" applyFill="1" applyProtection="1">
      <alignment/>
      <protection/>
    </xf>
    <xf numFmtId="0" fontId="32" fillId="0" borderId="10" xfId="69" applyFont="1" applyFill="1" applyBorder="1" applyAlignment="1" applyProtection="1">
      <alignment horizontal="center"/>
      <protection/>
    </xf>
    <xf numFmtId="0" fontId="35" fillId="0" borderId="0" xfId="69" applyFont="1" applyFill="1">
      <alignment/>
      <protection/>
    </xf>
    <xf numFmtId="0" fontId="28" fillId="0" borderId="10" xfId="69" applyFont="1" applyFill="1" applyBorder="1" applyAlignment="1">
      <alignment wrapText="1"/>
      <protection/>
    </xf>
    <xf numFmtId="0" fontId="33" fillId="0" borderId="10" xfId="69" applyFont="1" applyFill="1" applyBorder="1" applyAlignment="1">
      <alignment horizontal="center"/>
      <protection/>
    </xf>
    <xf numFmtId="2" fontId="33" fillId="0" borderId="10" xfId="69" applyNumberFormat="1" applyFont="1" applyFill="1" applyBorder="1" applyAlignment="1">
      <alignment horizontal="center"/>
      <protection/>
    </xf>
    <xf numFmtId="4" fontId="33" fillId="0" borderId="10" xfId="69" applyNumberFormat="1" applyFont="1" applyFill="1" applyBorder="1" applyAlignment="1">
      <alignment horizontal="center"/>
      <protection/>
    </xf>
    <xf numFmtId="4" fontId="34" fillId="0" borderId="10" xfId="69" applyNumberFormat="1" applyFont="1" applyFill="1" applyBorder="1" applyAlignment="1" applyProtection="1">
      <alignment horizontal="right"/>
      <protection/>
    </xf>
    <xf numFmtId="4" fontId="33" fillId="0" borderId="10" xfId="69" applyNumberFormat="1" applyFont="1" applyFill="1" applyBorder="1" applyAlignment="1" applyProtection="1">
      <alignment horizontal="right"/>
      <protection/>
    </xf>
    <xf numFmtId="4" fontId="27" fillId="0" borderId="10" xfId="69" applyNumberFormat="1" applyFont="1" applyFill="1" applyBorder="1" applyAlignment="1" applyProtection="1">
      <alignment horizontal="right"/>
      <protection locked="0"/>
    </xf>
    <xf numFmtId="0" fontId="29" fillId="0" borderId="0" xfId="69" applyFont="1" applyFill="1">
      <alignment/>
      <protection/>
    </xf>
    <xf numFmtId="0" fontId="27" fillId="0" borderId="10" xfId="69" applyFont="1" applyFill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1" fillId="0" borderId="0" xfId="69" applyFont="1" applyFill="1">
      <alignment/>
      <protection/>
    </xf>
    <xf numFmtId="0" fontId="6" fillId="0" borderId="0" xfId="69" applyFont="1" applyFill="1">
      <alignment/>
      <protection/>
    </xf>
    <xf numFmtId="0" fontId="2" fillId="13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center" vertical="center" wrapText="1"/>
    </xf>
    <xf numFmtId="164" fontId="2" fillId="13" borderId="10" xfId="0" applyNumberFormat="1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horizontal="left" vertical="center" wrapText="1"/>
    </xf>
    <xf numFmtId="0" fontId="2" fillId="13" borderId="22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13" borderId="10" xfId="0" applyNumberFormat="1" applyFont="1" applyFill="1" applyBorder="1" applyAlignment="1">
      <alignment horizontal="center" wrapText="1"/>
    </xf>
    <xf numFmtId="0" fontId="2" fillId="31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14" fillId="31" borderId="10" xfId="0" applyFont="1" applyFill="1" applyBorder="1" applyAlignment="1">
      <alignment horizontal="center" vertical="center" wrapText="1"/>
    </xf>
    <xf numFmtId="0" fontId="2" fillId="31" borderId="2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8" fillId="0" borderId="0" xfId="69" applyFont="1" applyFill="1" applyAlignment="1">
      <alignment vertical="top"/>
      <protection/>
    </xf>
    <xf numFmtId="0" fontId="28" fillId="0" borderId="0" xfId="69" applyFont="1" applyFill="1" applyAlignment="1">
      <alignment horizontal="center" vertical="top"/>
      <protection/>
    </xf>
    <xf numFmtId="0" fontId="28" fillId="0" borderId="0" xfId="69" applyFont="1" applyFill="1" applyAlignment="1">
      <alignment horizontal="right" vertical="top"/>
      <protection/>
    </xf>
    <xf numFmtId="0" fontId="28" fillId="0" borderId="0" xfId="69" applyFont="1" applyFill="1" applyBorder="1" applyAlignment="1">
      <alignment horizontal="right" vertical="top"/>
      <protection/>
    </xf>
    <xf numFmtId="0" fontId="28" fillId="35" borderId="23" xfId="69" applyFont="1" applyFill="1" applyBorder="1" applyAlignment="1" applyProtection="1">
      <alignment horizontal="center" vertical="top"/>
      <protection locked="0"/>
    </xf>
    <xf numFmtId="0" fontId="28" fillId="35" borderId="23" xfId="69" applyFont="1" applyFill="1" applyBorder="1" applyAlignment="1" applyProtection="1">
      <alignment vertical="top"/>
      <protection locked="0"/>
    </xf>
    <xf numFmtId="0" fontId="30" fillId="35" borderId="23" xfId="69" applyFont="1" applyFill="1" applyBorder="1" applyAlignment="1" applyProtection="1">
      <alignment vertical="top"/>
      <protection locked="0"/>
    </xf>
    <xf numFmtId="0" fontId="28" fillId="35" borderId="24" xfId="69" applyFont="1" applyFill="1" applyBorder="1" applyAlignment="1" applyProtection="1">
      <alignment vertical="top"/>
      <protection locked="0"/>
    </xf>
    <xf numFmtId="0" fontId="30" fillId="36" borderId="10" xfId="69" applyFont="1" applyFill="1" applyBorder="1" applyAlignment="1" applyProtection="1">
      <alignment horizontal="center" vertical="center"/>
      <protection/>
    </xf>
    <xf numFmtId="0" fontId="31" fillId="37" borderId="10" xfId="69" applyFont="1" applyFill="1" applyBorder="1" applyAlignment="1" applyProtection="1">
      <alignment horizontal="center" vertical="center" wrapText="1"/>
      <protection/>
    </xf>
    <xf numFmtId="0" fontId="31" fillId="37" borderId="10" xfId="0" applyFont="1" applyFill="1" applyBorder="1" applyAlignment="1" applyProtection="1">
      <alignment horizontal="center" vertical="center" wrapText="1"/>
      <protection/>
    </xf>
    <xf numFmtId="0" fontId="31" fillId="38" borderId="10" xfId="69" applyFont="1" applyFill="1" applyBorder="1" applyAlignment="1" applyProtection="1">
      <alignment horizontal="center" vertical="center" wrapText="1"/>
      <protection/>
    </xf>
    <xf numFmtId="0" fontId="31" fillId="38" borderId="10" xfId="0" applyFont="1" applyFill="1" applyBorder="1" applyAlignment="1" applyProtection="1">
      <alignment horizontal="center" vertical="center" wrapText="1"/>
      <protection/>
    </xf>
    <xf numFmtId="0" fontId="31" fillId="39" borderId="10" xfId="69" applyFont="1" applyFill="1" applyBorder="1" applyAlignment="1" applyProtection="1">
      <alignment horizontal="center" vertical="center" wrapText="1"/>
      <protection/>
    </xf>
    <xf numFmtId="0" fontId="31" fillId="39" borderId="10" xfId="0" applyFont="1" applyFill="1" applyBorder="1" applyAlignment="1" applyProtection="1">
      <alignment horizontal="center" vertical="center" wrapText="1"/>
      <protection/>
    </xf>
    <xf numFmtId="0" fontId="31" fillId="40" borderId="10" xfId="69" applyFont="1" applyFill="1" applyBorder="1" applyAlignment="1" applyProtection="1">
      <alignment horizontal="center" vertical="center" wrapText="1"/>
      <protection/>
    </xf>
    <xf numFmtId="0" fontId="31" fillId="40" borderId="10" xfId="0" applyFont="1" applyFill="1" applyBorder="1" applyAlignment="1" applyProtection="1">
      <alignment horizontal="center" vertical="center" wrapText="1"/>
      <protection/>
    </xf>
    <xf numFmtId="0" fontId="31" fillId="35" borderId="10" xfId="69" applyFont="1" applyFill="1" applyBorder="1" applyAlignment="1" applyProtection="1">
      <alignment horizontal="center" vertical="center" wrapText="1"/>
      <protection/>
    </xf>
    <xf numFmtId="0" fontId="31" fillId="35" borderId="10" xfId="0" applyFont="1" applyFill="1" applyBorder="1" applyAlignment="1" applyProtection="1">
      <alignment horizontal="center" vertical="center" wrapText="1"/>
      <protection/>
    </xf>
    <xf numFmtId="0" fontId="28" fillId="41" borderId="10" xfId="69" applyFont="1" applyFill="1" applyBorder="1" applyAlignment="1">
      <alignment wrapText="1"/>
      <protection/>
    </xf>
    <xf numFmtId="49" fontId="33" fillId="41" borderId="10" xfId="51" applyNumberFormat="1" applyFont="1" applyFill="1" applyBorder="1" applyAlignment="1">
      <alignment horizontal="center"/>
    </xf>
    <xf numFmtId="2" fontId="33" fillId="41" borderId="10" xfId="69" applyNumberFormat="1" applyFont="1" applyFill="1" applyBorder="1" applyAlignment="1">
      <alignment horizontal="center"/>
      <protection/>
    </xf>
    <xf numFmtId="4" fontId="34" fillId="41" borderId="10" xfId="69" applyNumberFormat="1" applyFont="1" applyFill="1" applyBorder="1" applyAlignment="1" applyProtection="1">
      <alignment horizontal="right"/>
      <protection/>
    </xf>
    <xf numFmtId="4" fontId="34" fillId="42" borderId="10" xfId="69" applyNumberFormat="1" applyFont="1" applyFill="1" applyBorder="1" applyAlignment="1" applyProtection="1">
      <alignment horizontal="right"/>
      <protection/>
    </xf>
    <xf numFmtId="4" fontId="33" fillId="42" borderId="10" xfId="69" applyNumberFormat="1" applyFont="1" applyFill="1" applyBorder="1" applyAlignment="1">
      <alignment horizontal="center"/>
      <protection/>
    </xf>
    <xf numFmtId="4" fontId="34" fillId="43" borderId="10" xfId="69" applyNumberFormat="1" applyFont="1" applyFill="1" applyBorder="1" applyAlignment="1" applyProtection="1">
      <alignment horizontal="right"/>
      <protection/>
    </xf>
    <xf numFmtId="0" fontId="28" fillId="39" borderId="10" xfId="69" applyFont="1" applyFill="1" applyBorder="1" applyAlignment="1">
      <alignment wrapText="1"/>
      <protection/>
    </xf>
    <xf numFmtId="0" fontId="33" fillId="39" borderId="10" xfId="69" applyFont="1" applyFill="1" applyBorder="1" applyAlignment="1">
      <alignment horizontal="center"/>
      <protection/>
    </xf>
    <xf numFmtId="4" fontId="34" fillId="39" borderId="10" xfId="69" applyNumberFormat="1" applyFont="1" applyFill="1" applyBorder="1" applyAlignment="1" applyProtection="1">
      <alignment horizontal="right"/>
      <protection/>
    </xf>
    <xf numFmtId="4" fontId="27" fillId="43" borderId="10" xfId="69" applyNumberFormat="1" applyFont="1" applyFill="1" applyBorder="1" applyAlignment="1" applyProtection="1">
      <alignment horizontal="right"/>
      <protection locked="0"/>
    </xf>
    <xf numFmtId="0" fontId="28" fillId="44" borderId="10" xfId="69" applyFont="1" applyFill="1" applyBorder="1" applyAlignment="1">
      <alignment wrapText="1"/>
      <protection/>
    </xf>
    <xf numFmtId="0" fontId="33" fillId="44" borderId="10" xfId="69" applyFont="1" applyFill="1" applyBorder="1" applyAlignment="1">
      <alignment horizontal="center"/>
      <protection/>
    </xf>
    <xf numFmtId="2" fontId="33" fillId="44" borderId="10" xfId="69" applyNumberFormat="1" applyFont="1" applyFill="1" applyBorder="1" applyAlignment="1">
      <alignment horizontal="center"/>
      <protection/>
    </xf>
    <xf numFmtId="4" fontId="33" fillId="44" borderId="10" xfId="69" applyNumberFormat="1" applyFont="1" applyFill="1" applyBorder="1" applyAlignment="1">
      <alignment horizontal="center"/>
      <protection/>
    </xf>
    <xf numFmtId="0" fontId="29" fillId="0" borderId="11" xfId="69" applyFont="1" applyFill="1" applyBorder="1" applyAlignment="1" applyProtection="1">
      <alignment/>
      <protection locked="0"/>
    </xf>
    <xf numFmtId="0" fontId="29" fillId="0" borderId="0" xfId="69" applyFont="1" applyFill="1" applyBorder="1" applyAlignment="1" applyProtection="1">
      <alignment/>
      <protection locked="0"/>
    </xf>
    <xf numFmtId="0" fontId="36" fillId="0" borderId="0" xfId="69" applyFont="1" applyFill="1" applyBorder="1" applyAlignment="1">
      <alignment/>
      <protection/>
    </xf>
    <xf numFmtId="0" fontId="31" fillId="0" borderId="0" xfId="69" applyFont="1" applyFill="1" applyAlignment="1">
      <alignment/>
      <protection/>
    </xf>
    <xf numFmtId="0" fontId="6" fillId="0" borderId="0" xfId="69" applyFont="1" applyFill="1" applyBorder="1" applyAlignment="1">
      <alignment horizontal="center"/>
      <protection/>
    </xf>
    <xf numFmtId="14" fontId="3" fillId="0" borderId="10" xfId="0" applyNumberFormat="1" applyFont="1" applyBorder="1" applyAlignment="1">
      <alignment/>
    </xf>
    <xf numFmtId="4" fontId="25" fillId="0" borderId="25" xfId="60" applyNumberFormat="1" applyFont="1" applyFill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left" vertical="center" wrapText="1"/>
      <protection/>
    </xf>
    <xf numFmtId="0" fontId="16" fillId="0" borderId="24" xfId="60" applyFont="1" applyBorder="1" applyAlignment="1">
      <alignment horizontal="center" vertical="center" wrapText="1"/>
      <protection/>
    </xf>
    <xf numFmtId="0" fontId="16" fillId="0" borderId="26" xfId="60" applyFont="1" applyBorder="1" applyAlignment="1">
      <alignment horizontal="center" vertical="center" wrapText="1"/>
      <protection/>
    </xf>
    <xf numFmtId="0" fontId="16" fillId="0" borderId="27" xfId="60" applyFont="1" applyBorder="1" applyAlignment="1">
      <alignment horizontal="center" vertical="center" wrapText="1"/>
      <protection/>
    </xf>
    <xf numFmtId="4" fontId="16" fillId="0" borderId="27" xfId="60" applyNumberFormat="1" applyFont="1" applyFill="1" applyBorder="1" applyAlignment="1">
      <alignment horizontal="center" vertical="center" wrapText="1"/>
      <protection/>
    </xf>
    <xf numFmtId="4" fontId="16" fillId="0" borderId="28" xfId="60" applyNumberFormat="1" applyFont="1" applyFill="1" applyBorder="1" applyAlignment="1">
      <alignment horizontal="center" vertical="center" wrapText="1"/>
      <protection/>
    </xf>
    <xf numFmtId="0" fontId="24" fillId="0" borderId="0" xfId="60" applyFont="1" applyAlignment="1">
      <alignment horizontal="center" vertical="center"/>
      <protection/>
    </xf>
    <xf numFmtId="0" fontId="16" fillId="0" borderId="29" xfId="60" applyFont="1" applyBorder="1" applyAlignment="1">
      <alignment horizontal="left" vertical="center" wrapText="1"/>
      <protection/>
    </xf>
    <xf numFmtId="0" fontId="16" fillId="0" borderId="30" xfId="60" applyFont="1" applyBorder="1" applyAlignment="1">
      <alignment horizontal="center" vertical="center" wrapText="1"/>
      <protection/>
    </xf>
    <xf numFmtId="0" fontId="16" fillId="0" borderId="31" xfId="60" applyFont="1" applyBorder="1" applyAlignment="1">
      <alignment horizontal="center" vertical="center" wrapText="1"/>
      <protection/>
    </xf>
    <xf numFmtId="0" fontId="16" fillId="0" borderId="32" xfId="60" applyFont="1" applyBorder="1" applyAlignment="1">
      <alignment horizontal="center" vertical="center" wrapText="1"/>
      <protection/>
    </xf>
    <xf numFmtId="4" fontId="16" fillId="0" borderId="32" xfId="60" applyNumberFormat="1" applyFont="1" applyFill="1" applyBorder="1" applyAlignment="1">
      <alignment horizontal="center" vertical="center" wrapText="1"/>
      <protection/>
    </xf>
    <xf numFmtId="4" fontId="16" fillId="0" borderId="33" xfId="60" applyNumberFormat="1" applyFont="1" applyFill="1" applyBorder="1" applyAlignment="1">
      <alignment horizontal="center" vertical="center" wrapText="1"/>
      <protection/>
    </xf>
    <xf numFmtId="4" fontId="15" fillId="0" borderId="34" xfId="60" applyNumberFormat="1" applyFont="1" applyFill="1" applyBorder="1" applyAlignment="1">
      <alignment horizontal="center" vertical="center" wrapText="1"/>
      <protection/>
    </xf>
    <xf numFmtId="4" fontId="24" fillId="0" borderId="0" xfId="60" applyNumberFormat="1" applyFont="1" applyAlignment="1">
      <alignment horizontal="center" vertical="center"/>
      <protection/>
    </xf>
    <xf numFmtId="0" fontId="16" fillId="0" borderId="35" xfId="60" applyFont="1" applyBorder="1" applyAlignment="1">
      <alignment horizontal="left" vertical="center" wrapText="1"/>
      <protection/>
    </xf>
    <xf numFmtId="0" fontId="16" fillId="0" borderId="36" xfId="60" applyFont="1" applyBorder="1" applyAlignment="1">
      <alignment horizontal="center" vertical="center" wrapText="1"/>
      <protection/>
    </xf>
    <xf numFmtId="0" fontId="16" fillId="0" borderId="37" xfId="60" applyFont="1" applyBorder="1" applyAlignment="1">
      <alignment horizontal="center" vertical="center" wrapText="1"/>
      <protection/>
    </xf>
    <xf numFmtId="0" fontId="16" fillId="0" borderId="38" xfId="60" applyFont="1" applyBorder="1" applyAlignment="1">
      <alignment horizontal="center" vertical="center" wrapText="1"/>
      <protection/>
    </xf>
    <xf numFmtId="4" fontId="16" fillId="0" borderId="38" xfId="60" applyNumberFormat="1" applyFont="1" applyFill="1" applyBorder="1" applyAlignment="1">
      <alignment horizontal="center" vertical="center" wrapText="1"/>
      <protection/>
    </xf>
    <xf numFmtId="4" fontId="16" fillId="0" borderId="39" xfId="60" applyNumberFormat="1" applyFont="1" applyFill="1" applyBorder="1" applyAlignment="1">
      <alignment horizontal="center" vertical="center" wrapText="1"/>
      <protection/>
    </xf>
    <xf numFmtId="4" fontId="16" fillId="45" borderId="27" xfId="60" applyNumberFormat="1" applyFont="1" applyFill="1" applyBorder="1" applyAlignment="1">
      <alignment horizontal="center" vertical="center" wrapText="1"/>
      <protection/>
    </xf>
    <xf numFmtId="4" fontId="16" fillId="45" borderId="28" xfId="60" applyNumberFormat="1" applyFont="1" applyFill="1" applyBorder="1" applyAlignment="1">
      <alignment horizontal="center" vertical="center" wrapText="1"/>
      <protection/>
    </xf>
    <xf numFmtId="0" fontId="16" fillId="0" borderId="16" xfId="60" applyFont="1" applyBorder="1" applyAlignment="1">
      <alignment horizontal="left" vertical="center" wrapText="1"/>
      <protection/>
    </xf>
    <xf numFmtId="0" fontId="15" fillId="0" borderId="40" xfId="60" applyFont="1" applyFill="1" applyBorder="1" applyAlignment="1">
      <alignment horizontal="center" vertical="center" wrapText="1"/>
      <protection/>
    </xf>
    <xf numFmtId="4" fontId="15" fillId="0" borderId="41" xfId="60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50" fillId="0" borderId="26" xfId="0" applyNumberFormat="1" applyFont="1" applyBorder="1" applyAlignment="1">
      <alignment horizontal="center" vertical="center"/>
    </xf>
    <xf numFmtId="0" fontId="50" fillId="0" borderId="42" xfId="0" applyFont="1" applyBorder="1" applyAlignment="1">
      <alignment horizontal="left" vertical="center"/>
    </xf>
    <xf numFmtId="0" fontId="50" fillId="0" borderId="24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NumberFormat="1" applyFont="1" applyBorder="1" applyAlignment="1">
      <alignment horizontal="center" vertical="center"/>
    </xf>
    <xf numFmtId="0" fontId="50" fillId="0" borderId="4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4" fontId="50" fillId="45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wrapText="1"/>
    </xf>
    <xf numFmtId="4" fontId="50" fillId="0" borderId="10" xfId="0" applyNumberFormat="1" applyFont="1" applyFill="1" applyBorder="1" applyAlignment="1">
      <alignment vertical="center"/>
    </xf>
    <xf numFmtId="0" fontId="50" fillId="0" borderId="22" xfId="0" applyFont="1" applyBorder="1" applyAlignment="1">
      <alignment horizontal="left" vertical="center"/>
    </xf>
    <xf numFmtId="0" fontId="101" fillId="0" borderId="0" xfId="0" applyFont="1" applyFill="1" applyAlignment="1">
      <alignment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51" fillId="34" borderId="26" xfId="0" applyNumberFormat="1" applyFont="1" applyFill="1" applyBorder="1" applyAlignment="1">
      <alignment horizontal="center" vertical="center"/>
    </xf>
    <xf numFmtId="0" fontId="51" fillId="34" borderId="42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vertical="center"/>
    </xf>
    <xf numFmtId="4" fontId="102" fillId="0" borderId="0" xfId="0" applyNumberFormat="1" applyFont="1" applyFill="1" applyAlignment="1">
      <alignment vertical="center"/>
    </xf>
    <xf numFmtId="4" fontId="51" fillId="0" borderId="0" xfId="0" applyNumberFormat="1" applyFont="1" applyFill="1" applyAlignment="1">
      <alignment vertical="center"/>
    </xf>
    <xf numFmtId="0" fontId="51" fillId="0" borderId="0" xfId="0" applyFont="1" applyAlignment="1">
      <alignment vertical="center"/>
    </xf>
    <xf numFmtId="0" fontId="51" fillId="34" borderId="10" xfId="0" applyFont="1" applyFill="1" applyBorder="1" applyAlignment="1">
      <alignment vertical="center" wrapText="1"/>
    </xf>
    <xf numFmtId="4" fontId="103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0" fillId="41" borderId="10" xfId="0" applyFont="1" applyFill="1" applyBorder="1" applyAlignment="1">
      <alignment vertical="center" wrapText="1"/>
    </xf>
    <xf numFmtId="0" fontId="50" fillId="41" borderId="10" xfId="0" applyFont="1" applyFill="1" applyBorder="1" applyAlignment="1">
      <alignment horizontal="center" vertical="center"/>
    </xf>
    <xf numFmtId="4" fontId="50" fillId="41" borderId="10" xfId="0" applyNumberFormat="1" applyFont="1" applyFill="1" applyBorder="1" applyAlignment="1">
      <alignment vertical="center"/>
    </xf>
    <xf numFmtId="0" fontId="52" fillId="0" borderId="31" xfId="0" applyNumberFormat="1" applyFont="1" applyBorder="1" applyAlignment="1">
      <alignment horizontal="center" vertical="center"/>
    </xf>
    <xf numFmtId="0" fontId="52" fillId="41" borderId="22" xfId="0" applyFont="1" applyFill="1" applyBorder="1" applyAlignment="1">
      <alignment vertical="center" wrapText="1"/>
    </xf>
    <xf numFmtId="0" fontId="52" fillId="41" borderId="10" xfId="0" applyFont="1" applyFill="1" applyBorder="1" applyAlignment="1">
      <alignment horizontal="center" vertical="center"/>
    </xf>
    <xf numFmtId="4" fontId="52" fillId="41" borderId="10" xfId="0" applyNumberFormat="1" applyFont="1" applyFill="1" applyBorder="1" applyAlignment="1">
      <alignment vertical="center"/>
    </xf>
    <xf numFmtId="4" fontId="52" fillId="0" borderId="10" xfId="0" applyNumberFormat="1" applyFont="1" applyBorder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41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/>
    </xf>
    <xf numFmtId="4" fontId="3" fillId="41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4" fontId="4" fillId="41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left" vertical="center" wrapText="1"/>
    </xf>
    <xf numFmtId="0" fontId="13" fillId="41" borderId="10" xfId="0" applyFont="1" applyFill="1" applyBorder="1" applyAlignment="1">
      <alignment vertical="center"/>
    </xf>
    <xf numFmtId="4" fontId="11" fillId="41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41" borderId="24" xfId="0" applyFont="1" applyFill="1" applyBorder="1" applyAlignment="1">
      <alignment vertical="center"/>
    </xf>
    <xf numFmtId="3" fontId="3" fillId="41" borderId="10" xfId="0" applyNumberFormat="1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34" borderId="24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41" borderId="10" xfId="0" applyFont="1" applyFill="1" applyBorder="1" applyAlignment="1">
      <alignment horizontal="left" vertical="center" wrapText="1"/>
    </xf>
    <xf numFmtId="0" fontId="53" fillId="41" borderId="24" xfId="0" applyFont="1" applyFill="1" applyBorder="1" applyAlignment="1">
      <alignment horizontal="center" vertical="center"/>
    </xf>
    <xf numFmtId="4" fontId="53" fillId="41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41" borderId="10" xfId="0" applyFont="1" applyFill="1" applyBorder="1" applyAlignment="1">
      <alignment horizontal="left" vertical="center" wrapText="1"/>
    </xf>
    <xf numFmtId="0" fontId="50" fillId="41" borderId="24" xfId="0" applyFont="1" applyFill="1" applyBorder="1" applyAlignment="1">
      <alignment horizontal="center" vertical="center"/>
    </xf>
    <xf numFmtId="0" fontId="52" fillId="41" borderId="24" xfId="0" applyFont="1" applyFill="1" applyBorder="1" applyAlignment="1">
      <alignment horizontal="center" vertical="center"/>
    </xf>
    <xf numFmtId="0" fontId="50" fillId="41" borderId="10" xfId="0" applyFont="1" applyFill="1" applyBorder="1" applyAlignment="1">
      <alignment horizontal="left" vertical="center"/>
    </xf>
    <xf numFmtId="14" fontId="50" fillId="0" borderId="10" xfId="0" applyNumberFormat="1" applyFont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vertical="center"/>
    </xf>
    <xf numFmtId="0" fontId="52" fillId="33" borderId="24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vertical="center"/>
    </xf>
    <xf numFmtId="4" fontId="52" fillId="33" borderId="10" xfId="0" applyNumberFormat="1" applyFont="1" applyFill="1" applyBorder="1" applyAlignment="1">
      <alignment vertical="center"/>
    </xf>
    <xf numFmtId="4" fontId="50" fillId="41" borderId="10" xfId="0" applyNumberFormat="1" applyFont="1" applyFill="1" applyBorder="1" applyAlignment="1">
      <alignment vertical="center" wrapText="1"/>
    </xf>
    <xf numFmtId="0" fontId="50" fillId="0" borderId="42" xfId="0" applyNumberFormat="1" applyFont="1" applyBorder="1" applyAlignment="1">
      <alignment horizontal="center" vertical="center"/>
    </xf>
    <xf numFmtId="0" fontId="50" fillId="41" borderId="42" xfId="0" applyFont="1" applyFill="1" applyBorder="1" applyAlignment="1">
      <alignment horizontal="left" vertical="center"/>
    </xf>
    <xf numFmtId="0" fontId="53" fillId="0" borderId="10" xfId="0" applyNumberFormat="1" applyFont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41" borderId="10" xfId="0" applyFont="1" applyFill="1" applyBorder="1" applyAlignment="1">
      <alignment horizontal="left" vertical="center" wrapText="1"/>
    </xf>
    <xf numFmtId="0" fontId="51" fillId="41" borderId="24" xfId="0" applyFont="1" applyFill="1" applyBorder="1" applyAlignment="1">
      <alignment horizontal="center" vertical="center"/>
    </xf>
    <xf numFmtId="4" fontId="51" fillId="41" borderId="10" xfId="0" applyNumberFormat="1" applyFont="1" applyFill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00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vertical="center" wrapText="1"/>
    </xf>
    <xf numFmtId="4" fontId="106" fillId="0" borderId="10" xfId="0" applyNumberFormat="1" applyFont="1" applyBorder="1" applyAlignment="1">
      <alignment horizontal="center" vertical="center"/>
    </xf>
    <xf numFmtId="0" fontId="100" fillId="0" borderId="10" xfId="0" applyFont="1" applyBorder="1" applyAlignment="1">
      <alignment/>
    </xf>
    <xf numFmtId="4" fontId="100" fillId="0" borderId="0" xfId="0" applyNumberFormat="1" applyFont="1" applyAlignment="1">
      <alignment vertical="center"/>
    </xf>
    <xf numFmtId="2" fontId="100" fillId="0" borderId="0" xfId="0" applyNumberFormat="1" applyFont="1" applyAlignment="1">
      <alignment vertical="center"/>
    </xf>
    <xf numFmtId="0" fontId="107" fillId="0" borderId="10" xfId="0" applyFont="1" applyBorder="1" applyAlignment="1">
      <alignment vertical="center" wrapText="1"/>
    </xf>
    <xf numFmtId="49" fontId="107" fillId="0" borderId="10" xfId="0" applyNumberFormat="1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4" fontId="107" fillId="0" borderId="10" xfId="0" applyNumberFormat="1" applyFont="1" applyBorder="1" applyAlignment="1">
      <alignment/>
    </xf>
    <xf numFmtId="0" fontId="107" fillId="0" borderId="10" xfId="0" applyFont="1" applyBorder="1" applyAlignment="1">
      <alignment/>
    </xf>
    <xf numFmtId="0" fontId="107" fillId="0" borderId="0" xfId="0" applyFont="1" applyAlignment="1">
      <alignment vertical="center"/>
    </xf>
    <xf numFmtId="0" fontId="49" fillId="41" borderId="10" xfId="0" applyNumberFormat="1" applyFont="1" applyFill="1" applyBorder="1" applyAlignment="1">
      <alignment horizontal="left" vertical="center" wrapText="1"/>
    </xf>
    <xf numFmtId="4" fontId="100" fillId="0" borderId="10" xfId="0" applyNumberFormat="1" applyFont="1" applyBorder="1" applyAlignment="1">
      <alignment/>
    </xf>
    <xf numFmtId="0" fontId="56" fillId="0" borderId="0" xfId="0" applyFont="1" applyAlignment="1">
      <alignment vertical="center"/>
    </xf>
    <xf numFmtId="0" fontId="100" fillId="0" borderId="10" xfId="0" applyFont="1" applyBorder="1" applyAlignment="1">
      <alignment horizontal="center" vertical="center"/>
    </xf>
    <xf numFmtId="49" fontId="100" fillId="0" borderId="10" xfId="0" applyNumberFormat="1" applyFont="1" applyBorder="1" applyAlignment="1">
      <alignment horizontal="center" vertical="center"/>
    </xf>
    <xf numFmtId="0" fontId="26" fillId="0" borderId="13" xfId="60" applyFont="1" applyBorder="1" applyAlignment="1">
      <alignment horizontal="center" vertical="center" wrapText="1"/>
      <protection/>
    </xf>
    <xf numFmtId="0" fontId="26" fillId="0" borderId="43" xfId="60" applyFont="1" applyBorder="1" applyAlignment="1">
      <alignment horizontal="center" vertical="center" wrapText="1"/>
      <protection/>
    </xf>
    <xf numFmtId="0" fontId="26" fillId="0" borderId="43" xfId="60" applyFont="1" applyFill="1" applyBorder="1" applyAlignment="1">
      <alignment horizontal="center" vertical="center" wrapText="1"/>
      <protection/>
    </xf>
    <xf numFmtId="0" fontId="26" fillId="0" borderId="44" xfId="60" applyFont="1" applyFill="1" applyBorder="1" applyAlignment="1">
      <alignment horizontal="center" vertical="center" wrapText="1"/>
      <protection/>
    </xf>
    <xf numFmtId="0" fontId="26" fillId="0" borderId="35" xfId="60" applyFont="1" applyBorder="1" applyAlignment="1">
      <alignment horizontal="center" vertical="top" wrapText="1"/>
      <protection/>
    </xf>
    <xf numFmtId="0" fontId="26" fillId="0" borderId="36" xfId="60" applyFont="1" applyBorder="1" applyAlignment="1">
      <alignment horizontal="center" vertical="top" wrapText="1"/>
      <protection/>
    </xf>
    <xf numFmtId="0" fontId="26" fillId="0" borderId="37" xfId="60" applyFont="1" applyBorder="1" applyAlignment="1">
      <alignment horizontal="center" vertical="top" wrapText="1"/>
      <protection/>
    </xf>
    <xf numFmtId="0" fontId="26" fillId="0" borderId="38" xfId="60" applyFont="1" applyBorder="1" applyAlignment="1">
      <alignment horizontal="center" vertical="top" wrapText="1"/>
      <protection/>
    </xf>
    <xf numFmtId="0" fontId="26" fillId="0" borderId="38" xfId="60" applyFont="1" applyFill="1" applyBorder="1" applyAlignment="1">
      <alignment horizontal="center" vertical="top" wrapText="1"/>
      <protection/>
    </xf>
    <xf numFmtId="0" fontId="26" fillId="0" borderId="39" xfId="60" applyFont="1" applyFill="1" applyBorder="1" applyAlignment="1">
      <alignment horizontal="center" vertical="top" wrapText="1"/>
      <protection/>
    </xf>
    <xf numFmtId="0" fontId="20" fillId="0" borderId="0" xfId="60" applyFont="1">
      <alignment/>
      <protection/>
    </xf>
    <xf numFmtId="0" fontId="60" fillId="0" borderId="0" xfId="60" applyFont="1">
      <alignment/>
      <protection/>
    </xf>
    <xf numFmtId="0" fontId="17" fillId="0" borderId="0" xfId="60" applyFont="1">
      <alignment/>
      <protection/>
    </xf>
    <xf numFmtId="0" fontId="61" fillId="0" borderId="0" xfId="60" applyFont="1">
      <alignment/>
      <protection/>
    </xf>
    <xf numFmtId="0" fontId="2" fillId="0" borderId="1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7" fillId="0" borderId="0" xfId="0" applyFont="1" applyAlignment="1">
      <alignment/>
    </xf>
    <xf numFmtId="0" fontId="18" fillId="0" borderId="0" xfId="60" applyFont="1" applyAlignment="1">
      <alignment vertical="top"/>
      <protection/>
    </xf>
    <xf numFmtId="0" fontId="6" fillId="0" borderId="0" xfId="60" applyAlignment="1">
      <alignment vertical="top"/>
      <protection/>
    </xf>
    <xf numFmtId="0" fontId="3" fillId="0" borderId="0" xfId="0" applyFont="1" applyAlignment="1">
      <alignment vertical="top"/>
    </xf>
    <xf numFmtId="0" fontId="49" fillId="0" borderId="0" xfId="0" applyFont="1" applyAlignment="1">
      <alignment/>
    </xf>
    <xf numFmtId="0" fontId="57" fillId="0" borderId="0" xfId="0" applyFont="1" applyAlignment="1">
      <alignment horizont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6" fillId="0" borderId="0" xfId="0" applyFont="1" applyAlignment="1">
      <alignment vertical="top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49" fillId="0" borderId="0" xfId="0" applyFont="1" applyAlignment="1">
      <alignment vertical="center"/>
    </xf>
    <xf numFmtId="0" fontId="24" fillId="0" borderId="11" xfId="60" applyFont="1" applyBorder="1">
      <alignment/>
      <protection/>
    </xf>
    <xf numFmtId="0" fontId="62" fillId="0" borderId="0" xfId="60" applyFont="1" applyAlignment="1">
      <alignment vertical="top"/>
      <protection/>
    </xf>
    <xf numFmtId="0" fontId="9" fillId="0" borderId="0" xfId="0" applyFont="1" applyAlignment="1">
      <alignment vertical="top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1" borderId="22" xfId="0" applyFont="1" applyFill="1" applyBorder="1" applyAlignment="1">
      <alignment horizontal="center" vertical="center" wrapText="1"/>
    </xf>
    <xf numFmtId="0" fontId="2" fillId="31" borderId="4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 vertical="distributed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 vertical="distributed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6" fillId="0" borderId="41" xfId="60" applyFont="1" applyFill="1" applyBorder="1" applyAlignment="1">
      <alignment horizontal="center" vertical="center" wrapText="1"/>
      <protection/>
    </xf>
    <xf numFmtId="0" fontId="26" fillId="0" borderId="40" xfId="60" applyFont="1" applyFill="1" applyBorder="1" applyAlignment="1">
      <alignment horizontal="center" vertical="center" wrapText="1"/>
      <protection/>
    </xf>
    <xf numFmtId="0" fontId="26" fillId="0" borderId="27" xfId="60" applyFont="1" applyFill="1" applyBorder="1" applyAlignment="1">
      <alignment horizontal="center" vertical="center" wrapText="1"/>
      <protection/>
    </xf>
    <xf numFmtId="0" fontId="26" fillId="0" borderId="28" xfId="60" applyFont="1" applyFill="1" applyBorder="1" applyAlignment="1">
      <alignment horizontal="center" vertical="center" wrapText="1"/>
      <protection/>
    </xf>
    <xf numFmtId="0" fontId="8" fillId="0" borderId="34" xfId="60" applyFont="1" applyBorder="1" applyAlignment="1">
      <alignment horizontal="center" wrapText="1"/>
      <protection/>
    </xf>
    <xf numFmtId="0" fontId="8" fillId="0" borderId="46" xfId="60" applyFont="1" applyBorder="1" applyAlignment="1">
      <alignment horizontal="center" wrapText="1"/>
      <protection/>
    </xf>
    <xf numFmtId="0" fontId="8" fillId="0" borderId="47" xfId="60" applyFont="1" applyBorder="1" applyAlignment="1">
      <alignment horizontal="center" wrapText="1"/>
      <protection/>
    </xf>
    <xf numFmtId="0" fontId="15" fillId="0" borderId="41" xfId="60" applyFont="1" applyBorder="1" applyAlignment="1">
      <alignment horizontal="center" vertical="center" wrapText="1"/>
      <protection/>
    </xf>
    <xf numFmtId="0" fontId="15" fillId="0" borderId="48" xfId="60" applyFont="1" applyBorder="1" applyAlignment="1">
      <alignment horizontal="center" vertical="center" wrapText="1"/>
      <protection/>
    </xf>
    <xf numFmtId="0" fontId="19" fillId="0" borderId="49" xfId="60" applyFont="1" applyBorder="1" applyAlignment="1">
      <alignment horizontal="center"/>
      <protection/>
    </xf>
    <xf numFmtId="0" fontId="19" fillId="0" borderId="50" xfId="60" applyFont="1" applyBorder="1" applyAlignment="1">
      <alignment horizontal="center"/>
      <protection/>
    </xf>
    <xf numFmtId="0" fontId="19" fillId="0" borderId="51" xfId="60" applyFont="1" applyBorder="1" applyAlignment="1">
      <alignment horizontal="center"/>
      <protection/>
    </xf>
    <xf numFmtId="0" fontId="19" fillId="0" borderId="18" xfId="60" applyFont="1" applyBorder="1" applyAlignment="1">
      <alignment horizontal="center"/>
      <protection/>
    </xf>
    <xf numFmtId="0" fontId="19" fillId="0" borderId="0" xfId="60" applyFont="1" applyBorder="1" applyAlignment="1">
      <alignment horizontal="center"/>
      <protection/>
    </xf>
    <xf numFmtId="0" fontId="19" fillId="0" borderId="17" xfId="60" applyFont="1" applyBorder="1" applyAlignment="1">
      <alignment horizontal="center"/>
      <protection/>
    </xf>
    <xf numFmtId="0" fontId="15" fillId="0" borderId="0" xfId="60" applyFont="1" applyAlignment="1">
      <alignment horizontal="center"/>
      <protection/>
    </xf>
    <xf numFmtId="0" fontId="20" fillId="0" borderId="0" xfId="60" applyFont="1" applyAlignment="1">
      <alignment horizontal="center"/>
      <protection/>
    </xf>
    <xf numFmtId="0" fontId="17" fillId="0" borderId="0" xfId="60" applyFont="1" applyAlignment="1">
      <alignment horizontal="center" wrapText="1"/>
      <protection/>
    </xf>
    <xf numFmtId="0" fontId="26" fillId="0" borderId="14" xfId="60" applyFont="1" applyBorder="1" applyAlignment="1">
      <alignment horizontal="center" vertical="center" wrapText="1"/>
      <protection/>
    </xf>
    <xf numFmtId="0" fontId="26" fillId="0" borderId="15" xfId="60" applyFont="1" applyBorder="1" applyAlignment="1">
      <alignment horizontal="center" vertical="center" wrapText="1"/>
      <protection/>
    </xf>
    <xf numFmtId="0" fontId="26" fillId="0" borderId="16" xfId="60" applyFont="1" applyBorder="1" applyAlignment="1">
      <alignment horizontal="center" vertical="center" wrapText="1"/>
      <protection/>
    </xf>
    <xf numFmtId="0" fontId="26" fillId="0" borderId="52" xfId="60" applyFont="1" applyBorder="1" applyAlignment="1">
      <alignment horizontal="center" vertical="center" wrapText="1"/>
      <protection/>
    </xf>
    <xf numFmtId="0" fontId="26" fillId="0" borderId="24" xfId="60" applyFont="1" applyBorder="1" applyAlignment="1">
      <alignment horizontal="center" vertical="center" wrapText="1"/>
      <protection/>
    </xf>
    <xf numFmtId="0" fontId="26" fillId="0" borderId="53" xfId="60" applyFont="1" applyBorder="1" applyAlignment="1">
      <alignment horizontal="center" vertical="center" wrapText="1"/>
      <protection/>
    </xf>
    <xf numFmtId="0" fontId="26" fillId="0" borderId="54" xfId="60" applyFont="1" applyBorder="1" applyAlignment="1">
      <alignment horizontal="center" vertical="center" wrapText="1"/>
      <protection/>
    </xf>
    <xf numFmtId="0" fontId="26" fillId="0" borderId="26" xfId="60" applyFont="1" applyBorder="1" applyAlignment="1">
      <alignment horizontal="center" vertical="center" wrapText="1"/>
      <protection/>
    </xf>
    <xf numFmtId="0" fontId="26" fillId="0" borderId="13" xfId="60" applyFont="1" applyBorder="1" applyAlignment="1">
      <alignment horizontal="center" vertical="center" wrapText="1"/>
      <protection/>
    </xf>
    <xf numFmtId="0" fontId="24" fillId="0" borderId="41" xfId="60" applyFont="1" applyBorder="1" applyAlignment="1">
      <alignment horizontal="center" vertical="center" wrapText="1"/>
      <protection/>
    </xf>
    <xf numFmtId="0" fontId="24" fillId="0" borderId="54" xfId="60" applyFont="1" applyBorder="1" applyAlignment="1">
      <alignment horizontal="center" vertical="center" wrapText="1"/>
      <protection/>
    </xf>
    <xf numFmtId="0" fontId="24" fillId="0" borderId="27" xfId="60" applyFont="1" applyBorder="1" applyAlignment="1">
      <alignment horizontal="center" vertical="center" wrapText="1"/>
      <protection/>
    </xf>
    <xf numFmtId="0" fontId="24" fillId="0" borderId="26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right"/>
      <protection/>
    </xf>
    <xf numFmtId="0" fontId="18" fillId="0" borderId="0" xfId="60" applyFont="1" applyAlignment="1">
      <alignment horizontal="right" vertical="top"/>
      <protection/>
    </xf>
    <xf numFmtId="0" fontId="16" fillId="0" borderId="0" xfId="60" applyFont="1" applyAlignment="1">
      <alignment horizontal="right"/>
      <protection/>
    </xf>
    <xf numFmtId="0" fontId="28" fillId="46" borderId="26" xfId="69" applyFont="1" applyFill="1" applyBorder="1" applyAlignment="1" applyProtection="1">
      <alignment horizontal="left" vertical="top"/>
      <protection locked="0"/>
    </xf>
    <xf numFmtId="0" fontId="28" fillId="46" borderId="23" xfId="69" applyFont="1" applyFill="1" applyBorder="1" applyAlignment="1" applyProtection="1">
      <alignment horizontal="left" vertical="top"/>
      <protection locked="0"/>
    </xf>
    <xf numFmtId="0" fontId="28" fillId="46" borderId="24" xfId="69" applyFont="1" applyFill="1" applyBorder="1" applyAlignment="1" applyProtection="1">
      <alignment horizontal="left" vertical="top"/>
      <protection locked="0"/>
    </xf>
    <xf numFmtId="0" fontId="28" fillId="35" borderId="26" xfId="69" applyFont="1" applyFill="1" applyBorder="1" applyAlignment="1" applyProtection="1">
      <alignment horizontal="center" vertical="top"/>
      <protection locked="0"/>
    </xf>
    <xf numFmtId="0" fontId="28" fillId="35" borderId="23" xfId="69" applyFont="1" applyFill="1" applyBorder="1" applyAlignment="1" applyProtection="1">
      <alignment horizontal="center" vertical="top"/>
      <protection locked="0"/>
    </xf>
    <xf numFmtId="49" fontId="28" fillId="37" borderId="26" xfId="69" applyNumberFormat="1" applyFont="1" applyFill="1" applyBorder="1" applyAlignment="1" applyProtection="1">
      <alignment horizontal="center" vertical="center" wrapText="1"/>
      <protection/>
    </xf>
    <xf numFmtId="49" fontId="28" fillId="37" borderId="23" xfId="69" applyNumberFormat="1" applyFont="1" applyFill="1" applyBorder="1" applyAlignment="1" applyProtection="1">
      <alignment horizontal="center" vertical="center" wrapText="1"/>
      <protection/>
    </xf>
    <xf numFmtId="49" fontId="28" fillId="37" borderId="24" xfId="69" applyNumberFormat="1" applyFont="1" applyFill="1" applyBorder="1" applyAlignment="1" applyProtection="1">
      <alignment horizontal="center" vertical="center" wrapText="1"/>
      <protection/>
    </xf>
    <xf numFmtId="49" fontId="28" fillId="38" borderId="26" xfId="69" applyNumberFormat="1" applyFont="1" applyFill="1" applyBorder="1" applyAlignment="1" applyProtection="1">
      <alignment horizontal="center" vertical="center" wrapText="1"/>
      <protection/>
    </xf>
    <xf numFmtId="49" fontId="28" fillId="38" borderId="23" xfId="69" applyNumberFormat="1" applyFont="1" applyFill="1" applyBorder="1" applyAlignment="1" applyProtection="1">
      <alignment horizontal="center" vertical="center" wrapText="1"/>
      <protection/>
    </xf>
    <xf numFmtId="49" fontId="28" fillId="38" borderId="24" xfId="69" applyNumberFormat="1" applyFont="1" applyFill="1" applyBorder="1" applyAlignment="1" applyProtection="1">
      <alignment horizontal="center" vertical="center" wrapText="1"/>
      <protection/>
    </xf>
    <xf numFmtId="49" fontId="28" fillId="39" borderId="26" xfId="69" applyNumberFormat="1" applyFont="1" applyFill="1" applyBorder="1" applyAlignment="1" applyProtection="1">
      <alignment horizontal="center" vertical="center" wrapText="1"/>
      <protection/>
    </xf>
    <xf numFmtId="49" fontId="28" fillId="39" borderId="23" xfId="69" applyNumberFormat="1" applyFont="1" applyFill="1" applyBorder="1" applyAlignment="1" applyProtection="1">
      <alignment horizontal="center" vertical="center" wrapText="1"/>
      <protection/>
    </xf>
    <xf numFmtId="49" fontId="28" fillId="39" borderId="24" xfId="69" applyNumberFormat="1" applyFont="1" applyFill="1" applyBorder="1" applyAlignment="1" applyProtection="1">
      <alignment horizontal="center" vertical="center" wrapText="1"/>
      <protection/>
    </xf>
    <xf numFmtId="49" fontId="28" fillId="40" borderId="26" xfId="69" applyNumberFormat="1" applyFont="1" applyFill="1" applyBorder="1" applyAlignment="1" applyProtection="1">
      <alignment horizontal="center" vertical="center" wrapText="1"/>
      <protection/>
    </xf>
    <xf numFmtId="49" fontId="28" fillId="40" borderId="23" xfId="69" applyNumberFormat="1" applyFont="1" applyFill="1" applyBorder="1" applyAlignment="1" applyProtection="1">
      <alignment horizontal="center" vertical="center" wrapText="1"/>
      <protection/>
    </xf>
    <xf numFmtId="49" fontId="28" fillId="40" borderId="24" xfId="69" applyNumberFormat="1" applyFont="1" applyFill="1" applyBorder="1" applyAlignment="1" applyProtection="1">
      <alignment horizontal="center" vertical="center" wrapText="1"/>
      <protection/>
    </xf>
    <xf numFmtId="0" fontId="29" fillId="0" borderId="11" xfId="69" applyFont="1" applyFill="1" applyBorder="1" applyAlignment="1" applyProtection="1">
      <alignment horizontal="center"/>
      <protection locked="0"/>
    </xf>
    <xf numFmtId="0" fontId="36" fillId="0" borderId="55" xfId="69" applyFont="1" applyFill="1" applyBorder="1" applyAlignment="1">
      <alignment horizontal="center" vertical="top"/>
      <protection/>
    </xf>
    <xf numFmtId="49" fontId="28" fillId="35" borderId="26" xfId="69" applyNumberFormat="1" applyFont="1" applyFill="1" applyBorder="1" applyAlignment="1" applyProtection="1">
      <alignment horizontal="center" vertical="center" wrapText="1"/>
      <protection/>
    </xf>
    <xf numFmtId="49" fontId="28" fillId="35" borderId="23" xfId="69" applyNumberFormat="1" applyFont="1" applyFill="1" applyBorder="1" applyAlignment="1" applyProtection="1">
      <alignment horizontal="center" vertical="center" wrapText="1"/>
      <protection/>
    </xf>
    <xf numFmtId="49" fontId="28" fillId="35" borderId="24" xfId="6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100" fillId="0" borderId="0" xfId="0" applyFont="1" applyAlignment="1">
      <alignment horizontal="right" vertical="center"/>
    </xf>
    <xf numFmtId="0" fontId="108" fillId="0" borderId="0" xfId="0" applyFont="1" applyAlignment="1">
      <alignment horizontal="center" vertical="center"/>
    </xf>
    <xf numFmtId="0" fontId="100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4" fontId="3" fillId="0" borderId="37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" fontId="3" fillId="0" borderId="31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4" fillId="0" borderId="3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0" fontId="3" fillId="0" borderId="42" xfId="0" applyFont="1" applyBorder="1" applyAlignment="1">
      <alignment horizontal="left"/>
    </xf>
    <xf numFmtId="4" fontId="3" fillId="0" borderId="42" xfId="0" applyNumberFormat="1" applyFont="1" applyBorder="1" applyAlignment="1">
      <alignment horizontal="center"/>
    </xf>
    <xf numFmtId="4" fontId="0" fillId="0" borderId="55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4" fillId="0" borderId="0" xfId="0" applyFont="1" applyBorder="1" applyAlignment="1">
      <alignment horizontal="left"/>
    </xf>
    <xf numFmtId="4" fontId="3" fillId="0" borderId="56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4" fillId="0" borderId="55" xfId="0" applyFont="1" applyBorder="1" applyAlignment="1">
      <alignment horizontal="left" wrapText="1"/>
    </xf>
    <xf numFmtId="4" fontId="4" fillId="0" borderId="31" xfId="0" applyNumberFormat="1" applyFont="1" applyBorder="1" applyAlignment="1">
      <alignment horizontal="center"/>
    </xf>
    <xf numFmtId="4" fontId="4" fillId="0" borderId="55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58" fillId="0" borderId="11" xfId="0" applyNumberFormat="1" applyFont="1" applyBorder="1" applyAlignment="1">
      <alignment/>
    </xf>
    <xf numFmtId="4" fontId="58" fillId="0" borderId="36" xfId="0" applyNumberFormat="1" applyFont="1" applyBorder="1" applyAlignment="1">
      <alignment/>
    </xf>
    <xf numFmtId="0" fontId="3" fillId="0" borderId="5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12" fillId="0" borderId="0" xfId="0" applyFont="1" applyAlignment="1">
      <alignment horizontal="center" vertical="top"/>
    </xf>
    <xf numFmtId="0" fontId="49" fillId="0" borderId="10" xfId="0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26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42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Денежный [0]_отчет 2-1 в горфу  на 01.01.05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2 2" xfId="62"/>
    <cellStyle name="Обычный 2 3" xfId="63"/>
    <cellStyle name="Обычный 3" xfId="64"/>
    <cellStyle name="Обычный 3 2" xfId="65"/>
    <cellStyle name="Обычный 4" xfId="66"/>
    <cellStyle name="Обычный 5" xfId="67"/>
    <cellStyle name="Обычный_2 РАСХОДЫ с коэфф. 2011-2012гг  ПРЕДПРИНИМАТЕЛЬСКАЯ ДЕЯТЕЛЬНОСТЬ к проекту бюджета 2010г." xfId="68"/>
    <cellStyle name="Обычный_отчет 2-1 в горфу  на 01.01.05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Процентный 3" xfId="75"/>
    <cellStyle name="Связанная ячейка" xfId="76"/>
    <cellStyle name="Стиль 1" xfId="77"/>
    <cellStyle name="Текст предупреждения" xfId="78"/>
    <cellStyle name="Тысячи [0]_3Com" xfId="79"/>
    <cellStyle name="Тысячи_3Com" xfId="80"/>
    <cellStyle name="Comma" xfId="81"/>
    <cellStyle name="Comma [0]" xfId="82"/>
    <cellStyle name="Финансовый 2" xfId="83"/>
    <cellStyle name="Финансовый 2 2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5;&#1077;&#1088;&#1073;&#1072;&#1082;&#1086;&#1074;&#1072;\&#1041;&#1070;&#1044;&#1046;&#1045;&#1058;\2017-2019\&#1044;&#1054;&#1059;%20&#1056;&#1040;&#1057;&#1055;&#1056;&#1045;&#1044;&#1045;&#1051;&#1045;&#1053;&#1048;&#1045;%202017%20&#1075;.%20&#1074;%20&#1088;&#1072;&#1079;&#1088;&#1077;&#1079;&#1077;%20&#1089;&#1090;&#1072;&#1090;&#1077;&#1081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5;&#1077;&#1088;&#1073;&#1072;&#1082;&#1086;&#1074;&#1072;\&#1041;&#1070;&#1044;&#1046;&#1045;&#1058;\2017-2019\&#1056;&#1086;&#1076;&#1080;&#1090;%20&#1087;&#1083;&#1072;&#1090;&#1072;%202017%20&#1044;&#1086;&#1093;-&#1088;&#1072;&#1089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211 педагоги "/>
      <sheetName val="м211 Прочий"/>
      <sheetName val="М 212 проч"/>
      <sheetName val="с213 педагоги"/>
      <sheetName val="м213 Прочий "/>
      <sheetName val="м221"/>
      <sheetName val="м222"/>
      <sheetName val="м 223 СВОД"/>
      <sheetName val="м 223 тепло"/>
      <sheetName val="м 223 свет"/>
      <sheetName val="м 223 вода"/>
      <sheetName val="м225"/>
      <sheetName val="м226"/>
      <sheetName val="с226 уч расх"/>
      <sheetName val="м 290"/>
      <sheetName val="м 290 853"/>
      <sheetName val="м 340 СВОД"/>
      <sheetName val="м 340 питан"/>
      <sheetName val="М 340 мягк"/>
      <sheetName val="м 340 матер"/>
      <sheetName val="с340 уч расх "/>
      <sheetName val="М 212 льготн"/>
      <sheetName val="М 225.1 Тек рем"/>
      <sheetName val="М 226 СКЛ "/>
      <sheetName val="М 310"/>
      <sheetName val="М 310.1"/>
      <sheetName val="с310 уч расх  "/>
      <sheetName val="с310.1 уч расх "/>
      <sheetName val="М Программа БДД 310"/>
      <sheetName val="М Программа Отходы 226"/>
      <sheetName val="с  212 Соцгарантии  "/>
      <sheetName val="соц.гарантии"/>
      <sheetName val="ПРОВЕРКА ИТОГ"/>
      <sheetName val="ГВС-17 "/>
      <sheetName val="ТЕПЛО-17"/>
      <sheetName val="Эл-Эн17"/>
      <sheetName val="Вдотв-17"/>
      <sheetName val="ХВС-17"/>
      <sheetName val="список-16"/>
      <sheetName val="расшПит17"/>
      <sheetName val="ТР-17"/>
      <sheetName val="УчРС-17"/>
      <sheetName val="Оборуд ПланХозГр-17"/>
      <sheetName val="строки"/>
      <sheetName val="ИТОГ для торгов"/>
      <sheetName val="Приложение 1"/>
      <sheetName val="90%"/>
    </sheetNames>
    <sheetDataSet>
      <sheetData sheetId="0">
        <row r="36">
          <cell r="B36">
            <v>19063420</v>
          </cell>
          <cell r="C36">
            <v>3812680</v>
          </cell>
          <cell r="D36">
            <v>5147120</v>
          </cell>
          <cell r="E36">
            <v>4575220</v>
          </cell>
          <cell r="F36">
            <v>5528400</v>
          </cell>
        </row>
      </sheetData>
      <sheetData sheetId="1">
        <row r="30">
          <cell r="B30">
            <v>7827220</v>
          </cell>
        </row>
        <row r="36">
          <cell r="C36">
            <v>2064890</v>
          </cell>
          <cell r="D36">
            <v>2581120</v>
          </cell>
          <cell r="E36">
            <v>2581120</v>
          </cell>
          <cell r="F36">
            <v>3097340</v>
          </cell>
        </row>
      </sheetData>
      <sheetData sheetId="2">
        <row r="36">
          <cell r="B36">
            <v>11130</v>
          </cell>
          <cell r="C36">
            <v>3540</v>
          </cell>
          <cell r="D36">
            <v>3540</v>
          </cell>
          <cell r="E36">
            <v>2030</v>
          </cell>
          <cell r="F36">
            <v>2020</v>
          </cell>
        </row>
      </sheetData>
      <sheetData sheetId="3">
        <row r="36">
          <cell r="B36">
            <v>5757150</v>
          </cell>
          <cell r="C36">
            <v>1592770</v>
          </cell>
          <cell r="D36">
            <v>1439270</v>
          </cell>
          <cell r="E36">
            <v>1439270</v>
          </cell>
          <cell r="F36">
            <v>1285840</v>
          </cell>
        </row>
      </sheetData>
      <sheetData sheetId="4">
        <row r="36">
          <cell r="B36">
            <v>3085980</v>
          </cell>
          <cell r="C36">
            <v>773480</v>
          </cell>
          <cell r="D36">
            <v>779520</v>
          </cell>
          <cell r="E36">
            <v>779520</v>
          </cell>
          <cell r="F36">
            <v>753460</v>
          </cell>
        </row>
      </sheetData>
      <sheetData sheetId="5">
        <row r="36">
          <cell r="B36">
            <v>37560</v>
          </cell>
          <cell r="C36">
            <v>9390</v>
          </cell>
          <cell r="D36">
            <v>9390</v>
          </cell>
          <cell r="E36">
            <v>9390</v>
          </cell>
          <cell r="F36">
            <v>9390</v>
          </cell>
        </row>
      </sheetData>
      <sheetData sheetId="6">
        <row r="36">
          <cell r="B36">
            <v>7560</v>
          </cell>
          <cell r="C36">
            <v>2100</v>
          </cell>
          <cell r="D36">
            <v>2100</v>
          </cell>
          <cell r="E36">
            <v>2100</v>
          </cell>
          <cell r="F36">
            <v>1260</v>
          </cell>
        </row>
      </sheetData>
      <sheetData sheetId="7">
        <row r="36">
          <cell r="B36">
            <v>2640360</v>
          </cell>
        </row>
      </sheetData>
      <sheetData sheetId="8">
        <row r="36">
          <cell r="B36">
            <v>1901080</v>
          </cell>
          <cell r="C36">
            <v>1038370</v>
          </cell>
          <cell r="D36">
            <v>553450</v>
          </cell>
          <cell r="E36">
            <v>77330</v>
          </cell>
          <cell r="F36">
            <v>231930</v>
          </cell>
        </row>
      </sheetData>
      <sheetData sheetId="9">
        <row r="36">
          <cell r="B36">
            <v>599560</v>
          </cell>
          <cell r="C36">
            <v>167970</v>
          </cell>
          <cell r="D36">
            <v>139980</v>
          </cell>
          <cell r="E36">
            <v>154540</v>
          </cell>
          <cell r="F36">
            <v>137070</v>
          </cell>
        </row>
      </sheetData>
      <sheetData sheetId="10">
        <row r="36">
          <cell r="B36">
            <v>139720</v>
          </cell>
          <cell r="C36">
            <v>32600</v>
          </cell>
          <cell r="D36">
            <v>34550</v>
          </cell>
          <cell r="E36">
            <v>44350</v>
          </cell>
          <cell r="F36">
            <v>28220</v>
          </cell>
        </row>
      </sheetData>
      <sheetData sheetId="11">
        <row r="36">
          <cell r="B36">
            <v>222740</v>
          </cell>
          <cell r="C36">
            <v>59180</v>
          </cell>
          <cell r="D36">
            <v>62770</v>
          </cell>
          <cell r="E36">
            <v>62770</v>
          </cell>
          <cell r="F36">
            <v>38020</v>
          </cell>
        </row>
      </sheetData>
      <sheetData sheetId="12">
        <row r="36">
          <cell r="B36">
            <v>449820</v>
          </cell>
          <cell r="C36">
            <v>189100</v>
          </cell>
          <cell r="D36">
            <v>106900</v>
          </cell>
          <cell r="E36">
            <v>139120</v>
          </cell>
          <cell r="F36">
            <v>14700</v>
          </cell>
        </row>
      </sheetData>
      <sheetData sheetId="13"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</sheetData>
      <sheetData sheetId="14">
        <row r="36">
          <cell r="B36">
            <v>658080</v>
          </cell>
          <cell r="C36">
            <v>134540</v>
          </cell>
          <cell r="D36">
            <v>231060</v>
          </cell>
          <cell r="E36">
            <v>182800</v>
          </cell>
          <cell r="F36">
            <v>109680</v>
          </cell>
          <cell r="K36">
            <v>130920</v>
          </cell>
          <cell r="N36">
            <v>48260</v>
          </cell>
          <cell r="Z36">
            <v>3620</v>
          </cell>
          <cell r="AG36">
            <v>73120</v>
          </cell>
        </row>
      </sheetData>
      <sheetData sheetId="16">
        <row r="36">
          <cell r="B36">
            <v>1168690</v>
          </cell>
        </row>
      </sheetData>
      <sheetData sheetId="17">
        <row r="36">
          <cell r="B36">
            <v>1079160</v>
          </cell>
          <cell r="C36">
            <v>334380</v>
          </cell>
          <cell r="D36">
            <v>296770</v>
          </cell>
          <cell r="E36">
            <v>269790</v>
          </cell>
          <cell r="F36">
            <v>178220</v>
          </cell>
        </row>
      </sheetData>
      <sheetData sheetId="18">
        <row r="36">
          <cell r="B36">
            <v>0</v>
          </cell>
        </row>
      </sheetData>
      <sheetData sheetId="19">
        <row r="36">
          <cell r="B36">
            <v>89530</v>
          </cell>
          <cell r="C36">
            <v>27220</v>
          </cell>
          <cell r="D36">
            <v>27220</v>
          </cell>
          <cell r="E36">
            <v>24610</v>
          </cell>
          <cell r="F36">
            <v>10480</v>
          </cell>
        </row>
      </sheetData>
      <sheetData sheetId="20">
        <row r="36">
          <cell r="B36">
            <v>48490</v>
          </cell>
          <cell r="C36">
            <v>0</v>
          </cell>
          <cell r="D36">
            <v>48490</v>
          </cell>
          <cell r="E36">
            <v>0</v>
          </cell>
          <cell r="F36">
            <v>0</v>
          </cell>
        </row>
      </sheetData>
      <sheetData sheetId="21">
        <row r="36">
          <cell r="B36">
            <v>426770</v>
          </cell>
          <cell r="C36">
            <v>85350</v>
          </cell>
          <cell r="D36">
            <v>128030</v>
          </cell>
          <cell r="E36">
            <v>170710</v>
          </cell>
          <cell r="F36">
            <v>42680</v>
          </cell>
        </row>
      </sheetData>
      <sheetData sheetId="22">
        <row r="36">
          <cell r="B36">
            <v>432000</v>
          </cell>
          <cell r="C36">
            <v>0</v>
          </cell>
          <cell r="D36">
            <v>280000</v>
          </cell>
          <cell r="E36">
            <v>152000</v>
          </cell>
          <cell r="F36">
            <v>0</v>
          </cell>
        </row>
      </sheetData>
      <sheetData sheetId="25">
        <row r="36">
          <cell r="B36">
            <v>46980</v>
          </cell>
          <cell r="C36">
            <v>46980</v>
          </cell>
          <cell r="D36">
            <v>0</v>
          </cell>
          <cell r="E36">
            <v>0</v>
          </cell>
          <cell r="F36">
            <v>0</v>
          </cell>
        </row>
      </sheetData>
      <sheetData sheetId="27">
        <row r="36">
          <cell r="B36">
            <v>42530</v>
          </cell>
          <cell r="C36">
            <v>0</v>
          </cell>
          <cell r="D36">
            <v>42530</v>
          </cell>
          <cell r="E36">
            <v>0</v>
          </cell>
          <cell r="F36">
            <v>0</v>
          </cell>
        </row>
      </sheetData>
      <sheetData sheetId="29">
        <row r="36">
          <cell r="B36">
            <v>1770</v>
          </cell>
          <cell r="D36">
            <v>1770</v>
          </cell>
        </row>
      </sheetData>
      <sheetData sheetId="30">
        <row r="36">
          <cell r="B36">
            <v>32100</v>
          </cell>
          <cell r="C36">
            <v>32100</v>
          </cell>
          <cell r="D36">
            <v>0</v>
          </cell>
          <cell r="E36">
            <v>0</v>
          </cell>
          <cell r="F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счет на 13.12.16 род.плата"/>
      <sheetName val="расчет на 05.11.16 м.б."/>
      <sheetName val="расчет на 05.08.16"/>
    </sheetNames>
    <sheetDataSet>
      <sheetData sheetId="1">
        <row r="39">
          <cell r="T39">
            <v>1537360</v>
          </cell>
          <cell r="U39">
            <v>1677120</v>
          </cell>
          <cell r="V39">
            <v>1747000</v>
          </cell>
          <cell r="W39">
            <v>2026530</v>
          </cell>
          <cell r="Y39">
            <v>40050</v>
          </cell>
          <cell r="Z39">
            <v>43690</v>
          </cell>
          <cell r="AA39">
            <v>45520</v>
          </cell>
          <cell r="AB39">
            <v>52800</v>
          </cell>
          <cell r="AD39">
            <v>1577410</v>
          </cell>
          <cell r="AE39">
            <v>1720810</v>
          </cell>
          <cell r="AF39">
            <v>1792520</v>
          </cell>
          <cell r="AG39">
            <v>2079330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  <pageSetUpPr fitToPage="1"/>
  </sheetPr>
  <dimension ref="A1:I72"/>
  <sheetViews>
    <sheetView zoomScale="60" zoomScaleNormal="60" zoomScalePageLayoutView="0" workbookViewId="0" topLeftCell="A1">
      <pane xSplit="2" ySplit="4" topLeftCell="E6" activePane="bottomRight" state="frozen"/>
      <selection pane="topLeft" activeCell="E55" sqref="E55"/>
      <selection pane="topRight" activeCell="E55" sqref="E55"/>
      <selection pane="bottomLeft" activeCell="E55" sqref="E55"/>
      <selection pane="bottomRight" activeCell="J3" sqref="J1:O16384"/>
    </sheetView>
  </sheetViews>
  <sheetFormatPr defaultColWidth="8.8515625" defaultRowHeight="15" outlineLevelRow="1"/>
  <cols>
    <col min="1" max="1" width="81.140625" style="2" customWidth="1"/>
    <col min="2" max="2" width="16.57421875" style="1" customWidth="1"/>
    <col min="3" max="3" width="18.421875" style="1" customWidth="1"/>
    <col min="4" max="4" width="18.57421875" style="1" customWidth="1"/>
    <col min="5" max="5" width="18.421875" style="1" customWidth="1"/>
    <col min="6" max="6" width="16.421875" style="1" customWidth="1"/>
    <col min="7" max="7" width="17.57421875" style="1" customWidth="1"/>
    <col min="8" max="8" width="44.00390625" style="2" customWidth="1"/>
    <col min="9" max="9" width="13.421875" style="1" bestFit="1" customWidth="1"/>
    <col min="10" max="10" width="11.421875" style="1" bestFit="1" customWidth="1"/>
    <col min="11" max="13" width="11.00390625" style="1" bestFit="1" customWidth="1"/>
    <col min="14" max="16384" width="8.8515625" style="1" customWidth="1"/>
  </cols>
  <sheetData>
    <row r="1" spans="1:8" ht="21" customHeight="1">
      <c r="A1" s="352" t="s">
        <v>189</v>
      </c>
      <c r="B1" s="352"/>
      <c r="C1" s="352"/>
      <c r="D1" s="352"/>
      <c r="E1" s="352"/>
      <c r="F1" s="352"/>
      <c r="G1" s="353" t="s">
        <v>0</v>
      </c>
      <c r="H1" s="353"/>
    </row>
    <row r="2" spans="3:7" ht="15">
      <c r="C2" s="3"/>
      <c r="D2" s="3"/>
      <c r="E2" s="3"/>
      <c r="F2" s="3"/>
      <c r="G2" s="3"/>
    </row>
    <row r="3" spans="1:8" ht="17.25" customHeight="1">
      <c r="A3" s="354" t="s">
        <v>1</v>
      </c>
      <c r="B3" s="354" t="s">
        <v>2</v>
      </c>
      <c r="C3" s="356"/>
      <c r="D3" s="357"/>
      <c r="E3" s="357"/>
      <c r="F3" s="357"/>
      <c r="G3" s="358"/>
      <c r="H3" s="360" t="s">
        <v>3</v>
      </c>
    </row>
    <row r="4" spans="1:8" ht="21" customHeight="1">
      <c r="A4" s="355"/>
      <c r="B4" s="355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360"/>
    </row>
    <row r="5" spans="1:8" s="71" customFormat="1" ht="30" customHeight="1">
      <c r="A5" s="67" t="s">
        <v>9</v>
      </c>
      <c r="B5" s="68"/>
      <c r="C5" s="69">
        <f>D5+E5+F5+G5</f>
        <v>43475450</v>
      </c>
      <c r="D5" s="69">
        <f>D12+D15+D16+D22+D28+D35+D39+D6+D14+D18+D44+D48+D49+D50</f>
        <v>10242210</v>
      </c>
      <c r="E5" s="69">
        <f>E12+E15+E16+E22+E28+E35+E39+E6+E14+E18+E44+E48+E49+E50</f>
        <v>11463250</v>
      </c>
      <c r="F5" s="69">
        <f>F12+F15+F16+F22+F28+F35+F39+F6+F14+F18+F44+F48+F49+F50</f>
        <v>10343960</v>
      </c>
      <c r="G5" s="69">
        <f>G12+G15+G16+G22+G28+G35+G39+G6+G14+G18+G44+G48+G49+G50</f>
        <v>11426030</v>
      </c>
      <c r="H5" s="70"/>
    </row>
    <row r="6" spans="1:9" ht="36" customHeight="1" collapsed="1">
      <c r="A6" s="96" t="s">
        <v>145</v>
      </c>
      <c r="B6" s="97" t="s">
        <v>191</v>
      </c>
      <c r="C6" s="98">
        <f>D6+E6+F6+G6</f>
        <v>10324470</v>
      </c>
      <c r="D6" s="98">
        <f>'[1]м211 Прочий'!C36</f>
        <v>2064890</v>
      </c>
      <c r="E6" s="98">
        <f>'[1]м211 Прочий'!D36</f>
        <v>2581120</v>
      </c>
      <c r="F6" s="98">
        <f>'[1]м211 Прочий'!E36</f>
        <v>2581120</v>
      </c>
      <c r="G6" s="98">
        <f>'[1]м211 Прочий'!F36</f>
        <v>3097340</v>
      </c>
      <c r="H6" s="53"/>
      <c r="I6" s="1" t="b">
        <f>C6='[1]м211 Прочий'!$B$30</f>
        <v>0</v>
      </c>
    </row>
    <row r="7" spans="1:8" s="5" customFormat="1" ht="31.5" customHeight="1" hidden="1" outlineLevel="1">
      <c r="A7" s="54" t="s">
        <v>146</v>
      </c>
      <c r="B7" s="55"/>
      <c r="C7" s="56"/>
      <c r="D7" s="56"/>
      <c r="E7" s="56"/>
      <c r="F7" s="56"/>
      <c r="G7" s="56"/>
      <c r="H7" s="54"/>
    </row>
    <row r="8" spans="1:8" s="5" customFormat="1" ht="15.75" customHeight="1" hidden="1" outlineLevel="1">
      <c r="A8" s="54" t="s">
        <v>147</v>
      </c>
      <c r="B8" s="55"/>
      <c r="C8" s="56"/>
      <c r="D8" s="56"/>
      <c r="E8" s="56"/>
      <c r="F8" s="56"/>
      <c r="G8" s="56"/>
      <c r="H8" s="54"/>
    </row>
    <row r="9" spans="1:8" s="5" customFormat="1" ht="31.5" customHeight="1" hidden="1" outlineLevel="1">
      <c r="A9" s="54" t="s">
        <v>148</v>
      </c>
      <c r="B9" s="55"/>
      <c r="C9" s="56"/>
      <c r="D9" s="56"/>
      <c r="E9" s="56"/>
      <c r="F9" s="56"/>
      <c r="G9" s="56"/>
      <c r="H9" s="54"/>
    </row>
    <row r="10" spans="1:8" s="5" customFormat="1" ht="15.75" customHeight="1" hidden="1" outlineLevel="1">
      <c r="A10" s="54" t="s">
        <v>149</v>
      </c>
      <c r="B10" s="55"/>
      <c r="C10" s="56"/>
      <c r="D10" s="56"/>
      <c r="E10" s="56"/>
      <c r="F10" s="56"/>
      <c r="G10" s="56"/>
      <c r="H10" s="54"/>
    </row>
    <row r="11" spans="1:8" s="5" customFormat="1" ht="15.75" customHeight="1" hidden="1" outlineLevel="1">
      <c r="A11" s="54" t="s">
        <v>180</v>
      </c>
      <c r="B11" s="55"/>
      <c r="C11" s="56"/>
      <c r="D11" s="56"/>
      <c r="E11" s="56"/>
      <c r="F11" s="56"/>
      <c r="G11" s="56"/>
      <c r="H11" s="54"/>
    </row>
    <row r="12" spans="1:9" ht="30.75" collapsed="1">
      <c r="A12" s="50" t="s">
        <v>10</v>
      </c>
      <c r="B12" s="104" t="s">
        <v>192</v>
      </c>
      <c r="C12" s="52">
        <f aca="true" t="shared" si="0" ref="C12:C22">D12+E12+F12+G12</f>
        <v>11130</v>
      </c>
      <c r="D12" s="78">
        <f>'[1]М 212 проч'!C36</f>
        <v>3540</v>
      </c>
      <c r="E12" s="78">
        <f>'[1]М 212 проч'!D36</f>
        <v>3540</v>
      </c>
      <c r="F12" s="78">
        <f>'[1]М 212 проч'!E36</f>
        <v>2030</v>
      </c>
      <c r="G12" s="78">
        <f>'[1]М 212 проч'!F36</f>
        <v>2020</v>
      </c>
      <c r="H12" s="54" t="s">
        <v>190</v>
      </c>
      <c r="I12" s="57" t="b">
        <f>C12='[1]М 212 проч'!$B$36</f>
        <v>1</v>
      </c>
    </row>
    <row r="13" spans="1:8" s="5" customFormat="1" ht="30.75" hidden="1" outlineLevel="1">
      <c r="A13" s="54" t="s">
        <v>11</v>
      </c>
      <c r="B13" s="105"/>
      <c r="C13" s="58">
        <f t="shared" si="0"/>
        <v>11130</v>
      </c>
      <c r="D13" s="58">
        <f>D12</f>
        <v>3540</v>
      </c>
      <c r="E13" s="58">
        <f>E12</f>
        <v>3540</v>
      </c>
      <c r="F13" s="58">
        <f>F12</f>
        <v>2030</v>
      </c>
      <c r="G13" s="58">
        <f>G12</f>
        <v>2020</v>
      </c>
      <c r="H13" s="54" t="s">
        <v>190</v>
      </c>
    </row>
    <row r="14" spans="1:9" s="5" customFormat="1" ht="13.5" customHeight="1">
      <c r="A14" s="96" t="s">
        <v>12</v>
      </c>
      <c r="B14" s="97" t="s">
        <v>193</v>
      </c>
      <c r="C14" s="98">
        <f t="shared" si="0"/>
        <v>3085980</v>
      </c>
      <c r="D14" s="98">
        <f>'[1]м213 Прочий '!C36</f>
        <v>773480</v>
      </c>
      <c r="E14" s="98">
        <f>'[1]м213 Прочий '!D36</f>
        <v>779520</v>
      </c>
      <c r="F14" s="98">
        <f>'[1]м213 Прочий '!E36</f>
        <v>779520</v>
      </c>
      <c r="G14" s="98">
        <f>'[1]м213 Прочий '!F36</f>
        <v>753460</v>
      </c>
      <c r="H14" s="54"/>
      <c r="I14" s="5" t="b">
        <f>C14='[1]м213 Прочий '!$B$36</f>
        <v>1</v>
      </c>
    </row>
    <row r="15" spans="1:9" ht="15">
      <c r="A15" s="50" t="s">
        <v>13</v>
      </c>
      <c r="B15" s="104" t="s">
        <v>194</v>
      </c>
      <c r="C15" s="52">
        <f t="shared" si="0"/>
        <v>37560</v>
      </c>
      <c r="D15" s="52">
        <f>'[1]м221'!C36</f>
        <v>9390</v>
      </c>
      <c r="E15" s="52">
        <f>'[1]м221'!D36</f>
        <v>9390</v>
      </c>
      <c r="F15" s="52">
        <f>'[1]м221'!E36</f>
        <v>9390</v>
      </c>
      <c r="G15" s="52">
        <f>'[1]м221'!F36</f>
        <v>9390</v>
      </c>
      <c r="H15" s="53"/>
      <c r="I15" s="1" t="b">
        <f>C15='[1]м221'!$B$36</f>
        <v>1</v>
      </c>
    </row>
    <row r="16" spans="1:9" ht="15" collapsed="1">
      <c r="A16" s="50" t="s">
        <v>14</v>
      </c>
      <c r="B16" s="104" t="s">
        <v>195</v>
      </c>
      <c r="C16" s="52">
        <f t="shared" si="0"/>
        <v>7560</v>
      </c>
      <c r="D16" s="52">
        <f>'[1]м222'!C36</f>
        <v>2100</v>
      </c>
      <c r="E16" s="52">
        <f>'[1]м222'!D36</f>
        <v>2100</v>
      </c>
      <c r="F16" s="52">
        <f>'[1]м222'!E36</f>
        <v>2100</v>
      </c>
      <c r="G16" s="52">
        <f>'[1]м222'!F36</f>
        <v>1260</v>
      </c>
      <c r="H16" s="53" t="s">
        <v>181</v>
      </c>
      <c r="I16" s="57" t="b">
        <f>C16='[1]м222'!$B$36</f>
        <v>1</v>
      </c>
    </row>
    <row r="17" spans="1:8" s="5" customFormat="1" ht="17.25" customHeight="1" hidden="1" outlineLevel="1">
      <c r="A17" s="54" t="s">
        <v>15</v>
      </c>
      <c r="B17" s="105"/>
      <c r="C17" s="56">
        <f t="shared" si="0"/>
        <v>7560</v>
      </c>
      <c r="D17" s="56">
        <f>D16</f>
        <v>2100</v>
      </c>
      <c r="E17" s="56">
        <f>E16</f>
        <v>2100</v>
      </c>
      <c r="F17" s="56">
        <f>F16</f>
        <v>2100</v>
      </c>
      <c r="G17" s="56">
        <f>G16</f>
        <v>1260</v>
      </c>
      <c r="H17" s="54"/>
    </row>
    <row r="18" spans="1:9" s="5" customFormat="1" ht="20.25" customHeight="1">
      <c r="A18" s="50" t="s">
        <v>16</v>
      </c>
      <c r="B18" s="104" t="s">
        <v>196</v>
      </c>
      <c r="C18" s="52">
        <f t="shared" si="0"/>
        <v>2640360</v>
      </c>
      <c r="D18" s="52">
        <f>D21+D20+D19</f>
        <v>1238940</v>
      </c>
      <c r="E18" s="52">
        <f>E21+E20+E19</f>
        <v>727980</v>
      </c>
      <c r="F18" s="52">
        <f>F21+F20+F19</f>
        <v>276220</v>
      </c>
      <c r="G18" s="52">
        <f>G21+G20+G19</f>
        <v>397220</v>
      </c>
      <c r="H18" s="54"/>
      <c r="I18" s="5" t="b">
        <f>C18='[1]м 223 СВОД'!$B$36</f>
        <v>1</v>
      </c>
    </row>
    <row r="19" spans="1:9" s="5" customFormat="1" ht="13.5" customHeight="1" outlineLevel="1">
      <c r="A19" s="54" t="s">
        <v>17</v>
      </c>
      <c r="B19" s="105"/>
      <c r="C19" s="58">
        <f t="shared" si="0"/>
        <v>1901080</v>
      </c>
      <c r="D19" s="58">
        <f>'[1]м 223 тепло'!C36</f>
        <v>1038370</v>
      </c>
      <c r="E19" s="58">
        <f>'[1]м 223 тепло'!D36</f>
        <v>553450</v>
      </c>
      <c r="F19" s="58">
        <f>'[1]м 223 тепло'!E36</f>
        <v>77330</v>
      </c>
      <c r="G19" s="58">
        <f>'[1]м 223 тепло'!F36</f>
        <v>231930</v>
      </c>
      <c r="H19" s="361" t="s">
        <v>150</v>
      </c>
      <c r="I19" s="5" t="b">
        <f>C19='[1]м 223 тепло'!$B$36</f>
        <v>1</v>
      </c>
    </row>
    <row r="20" spans="1:9" s="5" customFormat="1" ht="13.5" customHeight="1" outlineLevel="1">
      <c r="A20" s="54" t="s">
        <v>18</v>
      </c>
      <c r="B20" s="105"/>
      <c r="C20" s="58">
        <f t="shared" si="0"/>
        <v>599560</v>
      </c>
      <c r="D20" s="58">
        <f>'[1]м 223 свет'!C36</f>
        <v>167970</v>
      </c>
      <c r="E20" s="58">
        <f>'[1]м 223 свет'!D36</f>
        <v>139980</v>
      </c>
      <c r="F20" s="58">
        <f>'[1]м 223 свет'!E36</f>
        <v>154540</v>
      </c>
      <c r="G20" s="58">
        <f>'[1]м 223 свет'!F36</f>
        <v>137070</v>
      </c>
      <c r="H20" s="362"/>
      <c r="I20" s="5" t="b">
        <f>C20='[1]м 223 свет'!$B$36</f>
        <v>1</v>
      </c>
    </row>
    <row r="21" spans="1:9" s="5" customFormat="1" ht="13.5" customHeight="1" outlineLevel="1">
      <c r="A21" s="54" t="s">
        <v>19</v>
      </c>
      <c r="B21" s="105"/>
      <c r="C21" s="58">
        <f t="shared" si="0"/>
        <v>139720</v>
      </c>
      <c r="D21" s="58">
        <f>'[1]м 223 вода'!C36</f>
        <v>32600</v>
      </c>
      <c r="E21" s="58">
        <f>'[1]м 223 вода'!D36</f>
        <v>34550</v>
      </c>
      <c r="F21" s="58">
        <f>'[1]м 223 вода'!E36</f>
        <v>44350</v>
      </c>
      <c r="G21" s="58">
        <f>'[1]м 223 вода'!F36</f>
        <v>28220</v>
      </c>
      <c r="H21" s="363"/>
      <c r="I21" s="5" t="b">
        <f>C21='[1]м 223 вода'!$B$36</f>
        <v>1</v>
      </c>
    </row>
    <row r="22" spans="1:9" ht="15" collapsed="1">
      <c r="A22" s="50" t="s">
        <v>20</v>
      </c>
      <c r="B22" s="104" t="s">
        <v>197</v>
      </c>
      <c r="C22" s="52">
        <f t="shared" si="0"/>
        <v>222740</v>
      </c>
      <c r="D22" s="52">
        <f>'[1]м225'!C36</f>
        <v>59180</v>
      </c>
      <c r="E22" s="52">
        <f>'[1]м225'!D36</f>
        <v>62770</v>
      </c>
      <c r="F22" s="52">
        <f>'[1]м225'!E36</f>
        <v>62770</v>
      </c>
      <c r="G22" s="52">
        <f>'[1]м225'!F36</f>
        <v>38020</v>
      </c>
      <c r="H22" s="53"/>
      <c r="I22" s="1" t="b">
        <f>C22='[1]м225'!$B$36</f>
        <v>1</v>
      </c>
    </row>
    <row r="23" spans="1:9" ht="9.75" customHeight="1" hidden="1" outlineLevel="1">
      <c r="A23" s="59" t="s">
        <v>182</v>
      </c>
      <c r="B23" s="106"/>
      <c r="C23" s="58"/>
      <c r="D23" s="58"/>
      <c r="E23" s="58"/>
      <c r="F23" s="58"/>
      <c r="G23" s="58"/>
      <c r="H23" s="53"/>
      <c r="I23" s="1" t="b">
        <f>C24+C25+C26+C27=C22</f>
        <v>0</v>
      </c>
    </row>
    <row r="24" spans="1:9" ht="13.5" customHeight="1" hidden="1" outlineLevel="1">
      <c r="A24" s="59" t="s">
        <v>21</v>
      </c>
      <c r="B24" s="106"/>
      <c r="C24" s="58"/>
      <c r="D24" s="58"/>
      <c r="E24" s="58"/>
      <c r="F24" s="58"/>
      <c r="G24" s="58"/>
      <c r="H24" s="53"/>
      <c r="I24" s="1" t="b">
        <f>D24+E24+F24+G24+G25+F25+E25+D25+D26+E26+F26+G26+G27+F27+E27+D27=C22</f>
        <v>0</v>
      </c>
    </row>
    <row r="25" spans="1:8" ht="13.5" customHeight="1" hidden="1" outlineLevel="1">
      <c r="A25" s="59" t="s">
        <v>22</v>
      </c>
      <c r="B25" s="106"/>
      <c r="C25" s="58"/>
      <c r="D25" s="58"/>
      <c r="E25" s="58"/>
      <c r="F25" s="58"/>
      <c r="G25" s="58"/>
      <c r="H25" s="53"/>
    </row>
    <row r="26" spans="1:8" ht="21" customHeight="1" hidden="1" outlineLevel="1">
      <c r="A26" s="60" t="s">
        <v>23</v>
      </c>
      <c r="B26" s="106"/>
      <c r="C26" s="58"/>
      <c r="D26" s="58"/>
      <c r="E26" s="58"/>
      <c r="F26" s="58"/>
      <c r="G26" s="58"/>
      <c r="H26" s="53"/>
    </row>
    <row r="27" spans="1:8" ht="15" hidden="1" outlineLevel="1">
      <c r="A27" s="59" t="s">
        <v>183</v>
      </c>
      <c r="B27" s="106"/>
      <c r="C27" s="58"/>
      <c r="D27" s="58"/>
      <c r="E27" s="58"/>
      <c r="F27" s="58"/>
      <c r="G27" s="58"/>
      <c r="H27" s="53"/>
    </row>
    <row r="28" spans="1:9" ht="15" collapsed="1">
      <c r="A28" s="50" t="s">
        <v>24</v>
      </c>
      <c r="B28" s="104" t="s">
        <v>198</v>
      </c>
      <c r="C28" s="52">
        <f>D28+E28+F28+G28</f>
        <v>449820</v>
      </c>
      <c r="D28" s="52">
        <f>'[1]м226'!C36</f>
        <v>189100</v>
      </c>
      <c r="E28" s="52">
        <f>'[1]м226'!D36</f>
        <v>106900</v>
      </c>
      <c r="F28" s="52">
        <f>'[1]м226'!E36</f>
        <v>139120</v>
      </c>
      <c r="G28" s="52">
        <f>'[1]м226'!F36</f>
        <v>14700</v>
      </c>
      <c r="H28" s="53"/>
      <c r="I28" s="1" t="b">
        <f>C28='[1]м226'!$B$36</f>
        <v>1</v>
      </c>
    </row>
    <row r="29" spans="1:9" ht="13.5" customHeight="1" hidden="1" outlineLevel="1">
      <c r="A29" s="59" t="s">
        <v>182</v>
      </c>
      <c r="B29" s="106"/>
      <c r="C29" s="58"/>
      <c r="D29" s="58"/>
      <c r="E29" s="58"/>
      <c r="F29" s="58"/>
      <c r="G29" s="58"/>
      <c r="H29" s="53"/>
      <c r="I29" s="1" t="b">
        <f>C30+C31+C32+C33+C34=C28</f>
        <v>0</v>
      </c>
    </row>
    <row r="30" spans="1:8" ht="20.25" customHeight="1" hidden="1" outlineLevel="1">
      <c r="A30" s="59" t="s">
        <v>184</v>
      </c>
      <c r="B30" s="106"/>
      <c r="C30" s="58"/>
      <c r="D30" s="58"/>
      <c r="E30" s="58"/>
      <c r="F30" s="58"/>
      <c r="G30" s="58"/>
      <c r="H30" s="53"/>
    </row>
    <row r="31" spans="1:8" s="5" customFormat="1" ht="15" hidden="1" outlineLevel="1">
      <c r="A31" s="59" t="s">
        <v>25</v>
      </c>
      <c r="B31" s="105"/>
      <c r="C31" s="56"/>
      <c r="D31" s="56"/>
      <c r="E31" s="56"/>
      <c r="F31" s="56"/>
      <c r="G31" s="56"/>
      <c r="H31" s="54"/>
    </row>
    <row r="32" spans="1:8" s="5" customFormat="1" ht="18" customHeight="1" hidden="1" outlineLevel="1">
      <c r="A32" s="59" t="s">
        <v>26</v>
      </c>
      <c r="B32" s="105"/>
      <c r="C32" s="56"/>
      <c r="D32" s="56"/>
      <c r="E32" s="56"/>
      <c r="F32" s="56"/>
      <c r="G32" s="56"/>
      <c r="H32" s="54"/>
    </row>
    <row r="33" spans="1:8" s="5" customFormat="1" ht="20.25" customHeight="1" hidden="1" outlineLevel="1">
      <c r="A33" s="59" t="s">
        <v>151</v>
      </c>
      <c r="B33" s="105"/>
      <c r="C33" s="56"/>
      <c r="D33" s="56"/>
      <c r="E33" s="56"/>
      <c r="F33" s="56"/>
      <c r="G33" s="56"/>
      <c r="H33" s="54"/>
    </row>
    <row r="34" spans="1:8" ht="30.75" hidden="1" outlineLevel="1">
      <c r="A34" s="59" t="s">
        <v>185</v>
      </c>
      <c r="B34" s="106"/>
      <c r="C34" s="72"/>
      <c r="D34" s="72"/>
      <c r="E34" s="58"/>
      <c r="F34" s="58"/>
      <c r="G34" s="58"/>
      <c r="H34" s="53"/>
    </row>
    <row r="35" spans="1:9" ht="15">
      <c r="A35" s="50" t="s">
        <v>27</v>
      </c>
      <c r="B35" s="104" t="s">
        <v>199</v>
      </c>
      <c r="C35" s="52">
        <f>D35+E35+F35+G35</f>
        <v>658080</v>
      </c>
      <c r="D35" s="52">
        <f>'[1]м 290'!C36</f>
        <v>134540</v>
      </c>
      <c r="E35" s="52">
        <f>'[1]м 290'!D36</f>
        <v>231060</v>
      </c>
      <c r="F35" s="52">
        <f>'[1]м 290'!E36</f>
        <v>182800</v>
      </c>
      <c r="G35" s="52">
        <f>'[1]м 290'!F36</f>
        <v>109680</v>
      </c>
      <c r="H35" s="53"/>
      <c r="I35" s="1" t="b">
        <f>C35=C36+C37+C38</f>
        <v>1</v>
      </c>
    </row>
    <row r="36" spans="1:9" ht="13.5" customHeight="1" outlineLevel="1">
      <c r="A36" s="59" t="s">
        <v>28</v>
      </c>
      <c r="B36" s="104" t="s">
        <v>200</v>
      </c>
      <c r="C36" s="58">
        <f>SUM(D36:G36)</f>
        <v>450560</v>
      </c>
      <c r="D36" s="72">
        <f>'[1]м 290'!$K$36</f>
        <v>130920</v>
      </c>
      <c r="E36" s="72">
        <f>'[1]м 290'!$K$36</f>
        <v>130920</v>
      </c>
      <c r="F36" s="72">
        <f>'[1]м 290'!$K$36</f>
        <v>130920</v>
      </c>
      <c r="G36" s="72">
        <f>'[1]м 290'!$K$36-'[1]м 290'!$AG$36</f>
        <v>57800</v>
      </c>
      <c r="H36" s="53"/>
      <c r="I36" s="3" t="b">
        <f>C35='[1]м 290'!$B$36</f>
        <v>1</v>
      </c>
    </row>
    <row r="37" spans="1:8" ht="13.5" customHeight="1" outlineLevel="1">
      <c r="A37" s="59" t="s">
        <v>29</v>
      </c>
      <c r="B37" s="104" t="s">
        <v>200</v>
      </c>
      <c r="C37" s="58">
        <f>SUM(D37:G37)</f>
        <v>193040</v>
      </c>
      <c r="D37" s="72">
        <v>0</v>
      </c>
      <c r="E37" s="72">
        <f>'[1]м 290'!$N$36*2</f>
        <v>96520</v>
      </c>
      <c r="F37" s="72">
        <f>'[1]м 290'!$N$36</f>
        <v>48260</v>
      </c>
      <c r="G37" s="72">
        <f>'[1]м 290'!$N$36</f>
        <v>48260</v>
      </c>
      <c r="H37" s="54"/>
    </row>
    <row r="38" spans="1:8" ht="13.5" customHeight="1" outlineLevel="1">
      <c r="A38" s="59" t="s">
        <v>30</v>
      </c>
      <c r="B38" s="104" t="s">
        <v>201</v>
      </c>
      <c r="C38" s="58">
        <f>SUM(D38:G38)</f>
        <v>14480</v>
      </c>
      <c r="D38" s="72">
        <f>'[1]м 290'!$Z$36</f>
        <v>3620</v>
      </c>
      <c r="E38" s="72">
        <f>'[1]м 290'!$Z$36</f>
        <v>3620</v>
      </c>
      <c r="F38" s="72">
        <f>'[1]м 290'!$Z$36</f>
        <v>3620</v>
      </c>
      <c r="G38" s="72">
        <f>'[1]м 290'!$Z$36</f>
        <v>3620</v>
      </c>
      <c r="H38" s="53"/>
    </row>
    <row r="39" spans="1:8" ht="25.5" customHeight="1">
      <c r="A39" s="50" t="s">
        <v>31</v>
      </c>
      <c r="B39" s="104" t="s">
        <v>202</v>
      </c>
      <c r="C39" s="52">
        <f aca="true" t="shared" si="1" ref="C39:C44">D39+E39+F39+G39</f>
        <v>1168690</v>
      </c>
      <c r="D39" s="52">
        <f>D40</f>
        <v>361600</v>
      </c>
      <c r="E39" s="52">
        <f>E40</f>
        <v>323990</v>
      </c>
      <c r="F39" s="52">
        <f>F40</f>
        <v>294400</v>
      </c>
      <c r="G39" s="52">
        <f>G40</f>
        <v>188700</v>
      </c>
      <c r="H39" s="53"/>
    </row>
    <row r="40" spans="1:9" ht="15" collapsed="1">
      <c r="A40" s="50" t="s">
        <v>32</v>
      </c>
      <c r="B40" s="104" t="s">
        <v>203</v>
      </c>
      <c r="C40" s="52">
        <f t="shared" si="1"/>
        <v>1168690</v>
      </c>
      <c r="D40" s="52">
        <f>D41+D42+D43</f>
        <v>361600</v>
      </c>
      <c r="E40" s="52">
        <f>E41+E42+E43</f>
        <v>323990</v>
      </c>
      <c r="F40" s="52">
        <f>F41+F42+F43</f>
        <v>294400</v>
      </c>
      <c r="G40" s="52">
        <f>G41+G42+G43</f>
        <v>188700</v>
      </c>
      <c r="H40" s="53"/>
      <c r="I40" s="1" t="b">
        <f>C40='[1]м 340 СВОД'!$B$36</f>
        <v>1</v>
      </c>
    </row>
    <row r="41" spans="1:9" ht="20.25" customHeight="1" hidden="1" outlineLevel="1">
      <c r="A41" s="61" t="s">
        <v>33</v>
      </c>
      <c r="B41" s="107"/>
      <c r="C41" s="62">
        <f t="shared" si="1"/>
        <v>0</v>
      </c>
      <c r="D41" s="62">
        <f>'[1]М 340 мягк'!C36</f>
        <v>0</v>
      </c>
      <c r="E41" s="62">
        <f>'[1]М 340 мягк'!D36</f>
        <v>0</v>
      </c>
      <c r="F41" s="62">
        <f>'[1]М 340 мягк'!E36</f>
        <v>0</v>
      </c>
      <c r="G41" s="62">
        <f>'[1]М 340 мягк'!F36</f>
        <v>0</v>
      </c>
      <c r="H41" s="53"/>
      <c r="I41" s="1" t="b">
        <f>C41='[1]М 340 мягк'!$B$36</f>
        <v>1</v>
      </c>
    </row>
    <row r="42" spans="1:9" ht="21" customHeight="1" outlineLevel="1">
      <c r="A42" s="61" t="s">
        <v>34</v>
      </c>
      <c r="B42" s="107"/>
      <c r="C42" s="62">
        <f t="shared" si="1"/>
        <v>1079160</v>
      </c>
      <c r="D42" s="62">
        <f>'[1]м 340 питан'!C36</f>
        <v>334380</v>
      </c>
      <c r="E42" s="62">
        <f>'[1]м 340 питан'!D36</f>
        <v>296770</v>
      </c>
      <c r="F42" s="62">
        <f>'[1]м 340 питан'!E36</f>
        <v>269790</v>
      </c>
      <c r="G42" s="62">
        <f>'[1]м 340 питан'!F36</f>
        <v>178220</v>
      </c>
      <c r="H42" s="53"/>
      <c r="I42" s="1" t="b">
        <f>C42='[1]м 340 питан'!$B$36</f>
        <v>1</v>
      </c>
    </row>
    <row r="43" spans="1:9" ht="18" customHeight="1" outlineLevel="1">
      <c r="A43" s="61" t="s">
        <v>35</v>
      </c>
      <c r="B43" s="107"/>
      <c r="C43" s="62">
        <f t="shared" si="1"/>
        <v>89530</v>
      </c>
      <c r="D43" s="62">
        <f>'[1]м 340 матер'!C36</f>
        <v>27220</v>
      </c>
      <c r="E43" s="62">
        <f>'[1]м 340 матер'!D36</f>
        <v>27220</v>
      </c>
      <c r="F43" s="62">
        <f>'[1]м 340 матер'!E36</f>
        <v>24610</v>
      </c>
      <c r="G43" s="62">
        <f>'[1]м 340 матер'!F36</f>
        <v>10480</v>
      </c>
      <c r="H43" s="53"/>
      <c r="I43" s="1" t="b">
        <f>C43='[1]м 340 матер'!$B$36</f>
        <v>1</v>
      </c>
    </row>
    <row r="44" spans="1:9" ht="20.25" customHeight="1" collapsed="1">
      <c r="A44" s="99" t="s">
        <v>36</v>
      </c>
      <c r="B44" s="100" t="s">
        <v>204</v>
      </c>
      <c r="C44" s="98">
        <f t="shared" si="1"/>
        <v>19063420</v>
      </c>
      <c r="D44" s="98">
        <f>'[1]с211 педагоги '!C36</f>
        <v>3812680</v>
      </c>
      <c r="E44" s="98">
        <f>'[1]с211 педагоги '!D36</f>
        <v>5147120</v>
      </c>
      <c r="F44" s="98">
        <f>'[1]с211 педагоги '!E36</f>
        <v>4575220</v>
      </c>
      <c r="G44" s="98">
        <f>'[1]с211 педагоги '!F36</f>
        <v>5528400</v>
      </c>
      <c r="H44" s="53"/>
      <c r="I44" s="57" t="b">
        <f>C44='[1]с211 педагоги '!$B$36</f>
        <v>1</v>
      </c>
    </row>
    <row r="45" spans="1:8" s="5" customFormat="1" ht="39" customHeight="1" hidden="1" outlineLevel="1">
      <c r="A45" s="54" t="s">
        <v>152</v>
      </c>
      <c r="B45" s="105"/>
      <c r="C45" s="56"/>
      <c r="D45" s="56"/>
      <c r="E45" s="56"/>
      <c r="F45" s="56"/>
      <c r="G45" s="56"/>
      <c r="H45" s="54"/>
    </row>
    <row r="46" spans="1:8" s="5" customFormat="1" ht="15.75" customHeight="1" hidden="1" outlineLevel="1">
      <c r="A46" s="54" t="s">
        <v>153</v>
      </c>
      <c r="B46" s="105"/>
      <c r="C46" s="56"/>
      <c r="D46" s="56"/>
      <c r="E46" s="56"/>
      <c r="F46" s="56"/>
      <c r="G46" s="56"/>
      <c r="H46" s="54"/>
    </row>
    <row r="47" spans="1:8" s="5" customFormat="1" ht="21" customHeight="1" hidden="1" outlineLevel="1">
      <c r="A47" s="54" t="s">
        <v>154</v>
      </c>
      <c r="B47" s="105"/>
      <c r="C47" s="56"/>
      <c r="D47" s="56"/>
      <c r="E47" s="56"/>
      <c r="F47" s="56"/>
      <c r="G47" s="56"/>
      <c r="H47" s="54"/>
    </row>
    <row r="48" spans="1:9" ht="20.25" customHeight="1">
      <c r="A48" s="99" t="s">
        <v>37</v>
      </c>
      <c r="B48" s="100" t="s">
        <v>205</v>
      </c>
      <c r="C48" s="98">
        <f>D48+E48+F48+G48</f>
        <v>5757150</v>
      </c>
      <c r="D48" s="98">
        <f>'[1]с213 педагоги'!C36</f>
        <v>1592770</v>
      </c>
      <c r="E48" s="98">
        <f>'[1]с213 педагоги'!D36</f>
        <v>1439270</v>
      </c>
      <c r="F48" s="98">
        <f>'[1]с213 педагоги'!E36</f>
        <v>1439270</v>
      </c>
      <c r="G48" s="98">
        <f>'[1]с213 педагоги'!F36</f>
        <v>1285840</v>
      </c>
      <c r="H48" s="53"/>
      <c r="I48" s="57" t="b">
        <f>C48='[1]с213 педагоги'!$B$36</f>
        <v>1</v>
      </c>
    </row>
    <row r="49" spans="1:9" ht="18.75" customHeight="1">
      <c r="A49" s="63" t="s">
        <v>38</v>
      </c>
      <c r="B49" s="108" t="s">
        <v>206</v>
      </c>
      <c r="C49" s="52">
        <f>D49+E49+F49+G49</f>
        <v>0</v>
      </c>
      <c r="D49" s="101">
        <f>'[1]с226 уч расх'!C36</f>
        <v>0</v>
      </c>
      <c r="E49" s="101">
        <f>'[1]с226 уч расх'!D36</f>
        <v>0</v>
      </c>
      <c r="F49" s="101">
        <f>'[1]с226 уч расх'!E36</f>
        <v>0</v>
      </c>
      <c r="G49" s="101">
        <f>'[1]с226 уч расх'!F36</f>
        <v>0</v>
      </c>
      <c r="H49" s="53"/>
      <c r="I49" s="1" t="b">
        <f>C49='[1]с226 уч расх'!$B$36</f>
        <v>1</v>
      </c>
    </row>
    <row r="50" spans="1:9" ht="24" customHeight="1">
      <c r="A50" s="63" t="s">
        <v>39</v>
      </c>
      <c r="B50" s="108" t="s">
        <v>207</v>
      </c>
      <c r="C50" s="52">
        <f>D50+E50+F50+G50</f>
        <v>48490</v>
      </c>
      <c r="D50" s="52">
        <f>'[1]с340 уч расх '!C36</f>
        <v>0</v>
      </c>
      <c r="E50" s="52">
        <f>'[1]с340 уч расх '!D36</f>
        <v>48490</v>
      </c>
      <c r="F50" s="52">
        <f>'[1]с340 уч расх '!E36</f>
        <v>0</v>
      </c>
      <c r="G50" s="52">
        <f>'[1]с340 уч расх '!F36</f>
        <v>0</v>
      </c>
      <c r="H50" s="53"/>
      <c r="I50" s="1" t="b">
        <f>C50='[1]с340 уч расх '!$B$36</f>
        <v>1</v>
      </c>
    </row>
    <row r="51" spans="1:8" ht="24" customHeight="1">
      <c r="A51" s="345"/>
      <c r="B51" s="346"/>
      <c r="C51" s="346"/>
      <c r="D51" s="346"/>
      <c r="E51" s="346"/>
      <c r="F51" s="346"/>
      <c r="G51" s="346"/>
      <c r="H51" s="347"/>
    </row>
    <row r="52" spans="1:8" ht="14.25" customHeight="1">
      <c r="A52" s="364" t="s">
        <v>1</v>
      </c>
      <c r="B52" s="366" t="s">
        <v>2</v>
      </c>
      <c r="C52" s="348"/>
      <c r="D52" s="349"/>
      <c r="E52" s="349"/>
      <c r="F52" s="349"/>
      <c r="G52" s="350"/>
      <c r="H52" s="351" t="s">
        <v>3</v>
      </c>
    </row>
    <row r="53" spans="1:8" ht="23.25" customHeight="1">
      <c r="A53" s="365"/>
      <c r="B53" s="367"/>
      <c r="C53" s="51" t="s">
        <v>4</v>
      </c>
      <c r="D53" s="51" t="s">
        <v>5</v>
      </c>
      <c r="E53" s="51" t="s">
        <v>6</v>
      </c>
      <c r="F53" s="51" t="s">
        <v>7</v>
      </c>
      <c r="G53" s="51" t="s">
        <v>8</v>
      </c>
      <c r="H53" s="351"/>
    </row>
    <row r="54" spans="1:8" s="71" customFormat="1" ht="19.5" customHeight="1">
      <c r="A54" s="67" t="s">
        <v>40</v>
      </c>
      <c r="B54" s="68"/>
      <c r="C54" s="69">
        <f aca="true" t="shared" si="2" ref="C54:C59">D54+E54+F54+G54</f>
        <v>982150</v>
      </c>
      <c r="D54" s="69">
        <f>D55+D58+D59+D60+D61+D62+D63</f>
        <v>164430</v>
      </c>
      <c r="E54" s="69">
        <f>E55+E58+E59+E60+E61+E62+E63</f>
        <v>452330</v>
      </c>
      <c r="F54" s="69">
        <f>F55+F58+F59+F60+F61+F62+F63</f>
        <v>322710</v>
      </c>
      <c r="G54" s="69">
        <f>G55+G58+G59+G60+G61+G62+G63</f>
        <v>42680</v>
      </c>
      <c r="H54" s="70"/>
    </row>
    <row r="55" spans="1:9" ht="15" collapsed="1">
      <c r="A55" s="50" t="s">
        <v>155</v>
      </c>
      <c r="B55" s="104" t="s">
        <v>192</v>
      </c>
      <c r="C55" s="52">
        <f t="shared" si="2"/>
        <v>426770</v>
      </c>
      <c r="D55" s="52">
        <f>'[1]М 212 льготн'!C36</f>
        <v>85350</v>
      </c>
      <c r="E55" s="52">
        <f>'[1]М 212 льготн'!D36</f>
        <v>128030</v>
      </c>
      <c r="F55" s="52">
        <f>'[1]М 212 льготн'!E36</f>
        <v>170710</v>
      </c>
      <c r="G55" s="52">
        <f>'[1]М 212 льготн'!F36</f>
        <v>42680</v>
      </c>
      <c r="H55" s="53"/>
      <c r="I55" s="1" t="b">
        <f>C55='[1]М 212 льготн'!$B$36</f>
        <v>1</v>
      </c>
    </row>
    <row r="56" spans="1:8" ht="21.75" customHeight="1" hidden="1" outlineLevel="1">
      <c r="A56" s="59" t="s">
        <v>186</v>
      </c>
      <c r="B56" s="106"/>
      <c r="C56" s="58"/>
      <c r="D56" s="58"/>
      <c r="E56" s="58"/>
      <c r="F56" s="58"/>
      <c r="G56" s="58"/>
      <c r="H56" s="53"/>
    </row>
    <row r="57" spans="1:8" ht="13.5" customHeight="1" hidden="1" outlineLevel="1">
      <c r="A57" s="59" t="s">
        <v>187</v>
      </c>
      <c r="B57" s="106"/>
      <c r="C57" s="58"/>
      <c r="D57" s="58"/>
      <c r="E57" s="58"/>
      <c r="F57" s="58"/>
      <c r="G57" s="58"/>
      <c r="H57" s="53"/>
    </row>
    <row r="58" spans="1:9" ht="15">
      <c r="A58" s="102" t="s">
        <v>188</v>
      </c>
      <c r="B58" s="104" t="s">
        <v>428</v>
      </c>
      <c r="C58" s="78">
        <f>SUM(D58:G58)</f>
        <v>0</v>
      </c>
      <c r="D58" s="78">
        <f>'[1]М Программа БДД 310'!C36</f>
        <v>0</v>
      </c>
      <c r="E58" s="78">
        <f>'[1]М Программа БДД 310'!D36</f>
        <v>0</v>
      </c>
      <c r="F58" s="78">
        <f>'[1]М Программа БДД 310'!E36</f>
        <v>0</v>
      </c>
      <c r="G58" s="78">
        <f>'[1]М Программа БДД 310'!F36</f>
        <v>0</v>
      </c>
      <c r="H58" s="53"/>
      <c r="I58" s="1" t="e">
        <f>C58=#REF!</f>
        <v>#REF!</v>
      </c>
    </row>
    <row r="59" spans="1:9" ht="31.5" customHeight="1">
      <c r="A59" s="50" t="s">
        <v>156</v>
      </c>
      <c r="B59" s="104" t="s">
        <v>208</v>
      </c>
      <c r="C59" s="52">
        <f t="shared" si="2"/>
        <v>46980</v>
      </c>
      <c r="D59" s="52">
        <f>'[1]М 310.1'!C36</f>
        <v>46980</v>
      </c>
      <c r="E59" s="52">
        <f>'[1]М 310.1'!D36</f>
        <v>0</v>
      </c>
      <c r="F59" s="52">
        <f>'[1]М 310.1'!E36</f>
        <v>0</v>
      </c>
      <c r="G59" s="52">
        <f>'[1]М 310.1'!F36</f>
        <v>0</v>
      </c>
      <c r="H59" s="53"/>
      <c r="I59" s="1" t="b">
        <f>C59='[1]М 310.1'!$B$36</f>
        <v>1</v>
      </c>
    </row>
    <row r="60" spans="1:9" ht="36.75" customHeight="1">
      <c r="A60" s="50" t="s">
        <v>41</v>
      </c>
      <c r="B60" s="104" t="s">
        <v>209</v>
      </c>
      <c r="C60" s="52">
        <f>D60+E60+F60+G60</f>
        <v>1770</v>
      </c>
      <c r="D60" s="52">
        <f>'[1]М Программа Отходы 226'!C36</f>
        <v>0</v>
      </c>
      <c r="E60" s="52">
        <f>'[1]М Программа Отходы 226'!D36</f>
        <v>1770</v>
      </c>
      <c r="F60" s="52">
        <f>'[1]М Программа Отходы 226'!E36</f>
        <v>0</v>
      </c>
      <c r="G60" s="52">
        <f>'[1]М Программа Отходы 226'!F36</f>
        <v>0</v>
      </c>
      <c r="H60" s="53"/>
      <c r="I60" s="1" t="b">
        <f>C60='[1]М Программа Отходы 226'!$B$36</f>
        <v>1</v>
      </c>
    </row>
    <row r="61" spans="1:9" ht="15">
      <c r="A61" s="50" t="s">
        <v>157</v>
      </c>
      <c r="B61" s="104" t="s">
        <v>210</v>
      </c>
      <c r="C61" s="52">
        <f>D61+E61+F61+G61</f>
        <v>42530</v>
      </c>
      <c r="D61" s="52">
        <f>'[1]с310.1 уч расх '!C36</f>
        <v>0</v>
      </c>
      <c r="E61" s="52">
        <f>'[1]с310.1 уч расх '!D36</f>
        <v>42530</v>
      </c>
      <c r="F61" s="52">
        <f>'[1]с310.1 уч расх '!E36</f>
        <v>0</v>
      </c>
      <c r="G61" s="52">
        <f>'[1]с310.1 уч расх '!F36</f>
        <v>0</v>
      </c>
      <c r="H61" s="53"/>
      <c r="I61" s="1" t="b">
        <f>C61='[1]с310.1 уч расх '!$B$36</f>
        <v>1</v>
      </c>
    </row>
    <row r="62" spans="1:9" ht="15">
      <c r="A62" s="96" t="s">
        <v>42</v>
      </c>
      <c r="B62" s="97" t="s">
        <v>211</v>
      </c>
      <c r="C62" s="98">
        <f>D62+E62+F62+G62</f>
        <v>32100</v>
      </c>
      <c r="D62" s="103">
        <f>'[1]с  212 Соцгарантии  '!C36</f>
        <v>32100</v>
      </c>
      <c r="E62" s="103">
        <f>'[1]с  212 Соцгарантии  '!D36</f>
        <v>0</v>
      </c>
      <c r="F62" s="103">
        <f>'[1]с  212 Соцгарантии  '!E36</f>
        <v>0</v>
      </c>
      <c r="G62" s="103">
        <f>'[1]с  212 Соцгарантии  '!F36</f>
        <v>0</v>
      </c>
      <c r="H62" s="53"/>
      <c r="I62" s="1" t="b">
        <f>C62='[1]с  212 Соцгарантии  '!$B$36</f>
        <v>1</v>
      </c>
    </row>
    <row r="63" spans="1:9" ht="26.25" customHeight="1">
      <c r="A63" s="50" t="s">
        <v>92</v>
      </c>
      <c r="B63" s="104" t="s">
        <v>212</v>
      </c>
      <c r="C63" s="52">
        <f>D63+E63+F63+G63</f>
        <v>432000</v>
      </c>
      <c r="D63" s="52">
        <f>'[1]М 225.1 Тек рем'!C36</f>
        <v>0</v>
      </c>
      <c r="E63" s="52">
        <f>'[1]М 225.1 Тек рем'!D36</f>
        <v>280000</v>
      </c>
      <c r="F63" s="52">
        <f>'[1]М 225.1 Тек рем'!E36</f>
        <v>152000</v>
      </c>
      <c r="G63" s="52">
        <f>'[1]М 225.1 Тек рем'!F36</f>
        <v>0</v>
      </c>
      <c r="H63" s="53"/>
      <c r="I63" s="1" t="b">
        <f>C63='[1]М 225.1 Тек рем'!$B$36</f>
        <v>1</v>
      </c>
    </row>
    <row r="64" spans="1:8" s="49" customFormat="1" ht="17.25">
      <c r="A64" s="67" t="s">
        <v>158</v>
      </c>
      <c r="B64" s="68"/>
      <c r="C64" s="69">
        <f>D64+E64+F64+G64</f>
        <v>44457600</v>
      </c>
      <c r="D64" s="69">
        <f>D54+D5</f>
        <v>10406640</v>
      </c>
      <c r="E64" s="69">
        <f>E54+E5</f>
        <v>11915580</v>
      </c>
      <c r="F64" s="69">
        <f>F54+F5</f>
        <v>10666670</v>
      </c>
      <c r="G64" s="69">
        <f>G54+G5</f>
        <v>11468710</v>
      </c>
      <c r="H64" s="67"/>
    </row>
    <row r="65" spans="1:8" s="49" customFormat="1" ht="18.75" customHeight="1">
      <c r="A65" s="64"/>
      <c r="B65" s="65"/>
      <c r="C65" s="66"/>
      <c r="D65" s="66"/>
      <c r="E65" s="66"/>
      <c r="F65" s="66"/>
      <c r="G65" s="66"/>
      <c r="H65" s="64"/>
    </row>
    <row r="66" spans="2:8" ht="20.25">
      <c r="B66" s="109"/>
      <c r="C66" s="3"/>
      <c r="D66" s="3"/>
      <c r="E66" s="3"/>
      <c r="F66" s="3"/>
      <c r="G66" s="3"/>
      <c r="H66" s="6" t="s">
        <v>440</v>
      </c>
    </row>
    <row r="67" spans="1:8" s="49" customFormat="1" ht="23.25" customHeight="1">
      <c r="A67" s="74" t="s">
        <v>213</v>
      </c>
      <c r="B67" s="109"/>
      <c r="C67" s="66"/>
      <c r="D67" s="66"/>
      <c r="E67" s="66"/>
      <c r="F67" s="66"/>
      <c r="G67" s="66"/>
      <c r="H67" s="64"/>
    </row>
    <row r="68" spans="1:8" s="49" customFormat="1" ht="39" customHeight="1">
      <c r="A68" s="74" t="s">
        <v>160</v>
      </c>
      <c r="B68" s="109"/>
      <c r="C68" s="66"/>
      <c r="D68" s="66"/>
      <c r="E68" s="66"/>
      <c r="F68" s="66"/>
      <c r="G68" s="66"/>
      <c r="H68" s="73"/>
    </row>
    <row r="69" spans="2:7" ht="20.25">
      <c r="B69" s="109"/>
      <c r="C69" s="3"/>
      <c r="D69" s="3"/>
      <c r="E69" s="3"/>
      <c r="F69" s="3"/>
      <c r="G69" s="3"/>
    </row>
    <row r="70" spans="1:8" ht="20.25">
      <c r="A70" s="75" t="s">
        <v>159</v>
      </c>
      <c r="B70" s="109"/>
      <c r="C70" s="3"/>
      <c r="D70" s="3"/>
      <c r="E70" s="3"/>
      <c r="F70" s="3"/>
      <c r="G70" s="3"/>
      <c r="H70" s="6"/>
    </row>
    <row r="71" spans="1:8" ht="28.5" customHeight="1">
      <c r="A71" s="359" t="s">
        <v>161</v>
      </c>
      <c r="B71" s="359"/>
      <c r="C71" s="77"/>
      <c r="G71" s="3"/>
      <c r="H71" s="6"/>
    </row>
    <row r="72" spans="1:8" ht="18">
      <c r="A72" s="76" t="s">
        <v>162</v>
      </c>
      <c r="G72" s="3"/>
      <c r="H72" s="6"/>
    </row>
  </sheetData>
  <sheetProtection/>
  <mergeCells count="13">
    <mergeCell ref="A71:B71"/>
    <mergeCell ref="H3:H4"/>
    <mergeCell ref="H19:H21"/>
    <mergeCell ref="A52:A53"/>
    <mergeCell ref="B52:B53"/>
    <mergeCell ref="A51:H51"/>
    <mergeCell ref="C52:G52"/>
    <mergeCell ref="H52:H53"/>
    <mergeCell ref="A1:F1"/>
    <mergeCell ref="G1:H1"/>
    <mergeCell ref="A3:A4"/>
    <mergeCell ref="B3:B4"/>
    <mergeCell ref="C3:G3"/>
  </mergeCells>
  <printOptions/>
  <pageMargins left="0.7874015748031497" right="0.2362204724409449" top="0.7874015748031497" bottom="0.31496062992125984" header="0.1968503937007874" footer="0.15748031496062992"/>
  <pageSetup fitToHeight="1" fitToWidth="1" horizontalDpi="180" verticalDpi="18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75"/>
  <sheetViews>
    <sheetView zoomScalePageLayoutView="0" workbookViewId="0" topLeftCell="A1">
      <selection activeCell="L18" sqref="L18"/>
    </sheetView>
  </sheetViews>
  <sheetFormatPr defaultColWidth="9.140625" defaultRowHeight="15"/>
  <cols>
    <col min="2" max="2" width="4.8515625" style="0" customWidth="1"/>
    <col min="3" max="3" width="15.140625" style="0" customWidth="1"/>
    <col min="6" max="6" width="13.8515625" style="0" customWidth="1"/>
    <col min="7" max="7" width="15.28125" style="0" customWidth="1"/>
    <col min="8" max="8" width="12.00390625" style="0" customWidth="1"/>
    <col min="9" max="9" width="14.421875" style="0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>
      <c r="A2" s="373" t="s">
        <v>43</v>
      </c>
      <c r="B2" s="373"/>
      <c r="C2" s="373"/>
      <c r="D2" s="373"/>
      <c r="E2" s="373"/>
      <c r="F2" s="373"/>
      <c r="G2" s="373"/>
      <c r="H2" s="373"/>
      <c r="I2" s="373"/>
      <c r="J2" s="7"/>
      <c r="K2" s="7"/>
      <c r="L2" s="7"/>
      <c r="M2" s="7"/>
    </row>
    <row r="3" spans="1:13" ht="39" customHeight="1">
      <c r="A3" s="7"/>
      <c r="B3" s="7"/>
      <c r="C3" s="7"/>
      <c r="D3" s="7"/>
      <c r="E3" s="7"/>
      <c r="F3" s="7"/>
      <c r="G3" s="370" t="s">
        <v>220</v>
      </c>
      <c r="H3" s="370"/>
      <c r="I3" s="370"/>
      <c r="J3" s="7"/>
      <c r="K3" s="7"/>
      <c r="L3" s="7"/>
      <c r="M3" s="7"/>
    </row>
    <row r="4" spans="1:13" ht="15" hidden="1">
      <c r="A4" s="7"/>
      <c r="B4" s="7"/>
      <c r="C4" s="7"/>
      <c r="D4" s="7"/>
      <c r="E4" s="7"/>
      <c r="F4" s="7"/>
      <c r="G4" s="8"/>
      <c r="H4" s="8"/>
      <c r="I4" s="8"/>
      <c r="J4" s="7"/>
      <c r="K4" s="7"/>
      <c r="L4" s="7"/>
      <c r="M4" s="7"/>
    </row>
    <row r="5" spans="1:13" ht="15.75" customHeight="1">
      <c r="A5" s="374" t="s">
        <v>44</v>
      </c>
      <c r="B5" s="374"/>
      <c r="C5" s="374"/>
      <c r="D5" s="374"/>
      <c r="E5" s="374"/>
      <c r="F5" s="374"/>
      <c r="G5" s="374"/>
      <c r="H5" s="374"/>
      <c r="I5" s="374"/>
      <c r="J5" s="7"/>
      <c r="K5" s="7"/>
      <c r="L5" s="7"/>
      <c r="M5" s="7"/>
    </row>
    <row r="6" spans="1:1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">
      <c r="A7" s="7"/>
      <c r="B7" s="7"/>
      <c r="C7" s="7"/>
      <c r="D7" s="7"/>
      <c r="E7" s="7"/>
      <c r="F7" s="7"/>
      <c r="G7" s="8"/>
      <c r="H7" s="8"/>
      <c r="I7" s="8" t="s">
        <v>45</v>
      </c>
      <c r="J7" s="7"/>
      <c r="K7" s="7"/>
      <c r="L7" s="7"/>
      <c r="M7" s="7"/>
    </row>
    <row r="8" spans="1:13" ht="15">
      <c r="A8" s="375" t="s">
        <v>46</v>
      </c>
      <c r="B8" s="375"/>
      <c r="C8" s="375"/>
      <c r="D8" s="375"/>
      <c r="E8" s="375"/>
      <c r="F8" s="375"/>
      <c r="G8" s="375"/>
      <c r="H8" s="375"/>
      <c r="I8" s="375"/>
      <c r="J8" s="7"/>
      <c r="K8" s="7"/>
      <c r="L8" s="7"/>
      <c r="M8" s="7"/>
    </row>
    <row r="9" spans="1:1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">
      <c r="A10" s="373" t="s">
        <v>429</v>
      </c>
      <c r="B10" s="373"/>
      <c r="C10" s="373"/>
      <c r="D10" s="373"/>
      <c r="E10" s="373"/>
      <c r="F10" s="373"/>
      <c r="G10" s="373"/>
      <c r="H10" s="373"/>
      <c r="I10" s="373"/>
      <c r="J10" s="7"/>
      <c r="K10" s="7"/>
      <c r="L10" s="7"/>
      <c r="M10" s="7"/>
    </row>
    <row r="11" spans="1:13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9.5">
      <c r="A15" s="376" t="s">
        <v>47</v>
      </c>
      <c r="B15" s="376"/>
      <c r="C15" s="376"/>
      <c r="D15" s="376"/>
      <c r="E15" s="376"/>
      <c r="F15" s="376"/>
      <c r="G15" s="376"/>
      <c r="H15" s="376"/>
      <c r="I15" s="376"/>
      <c r="J15" s="7"/>
      <c r="K15" s="7"/>
      <c r="L15" s="7"/>
      <c r="M15" s="7"/>
    </row>
    <row r="16" spans="1:13" ht="17.25">
      <c r="A16" s="368" t="s">
        <v>216</v>
      </c>
      <c r="B16" s="368"/>
      <c r="C16" s="368"/>
      <c r="D16" s="368"/>
      <c r="E16" s="368"/>
      <c r="F16" s="368"/>
      <c r="G16" s="368"/>
      <c r="H16" s="368"/>
      <c r="I16" s="368"/>
      <c r="J16" s="7"/>
      <c r="K16" s="7"/>
      <c r="L16" s="7"/>
      <c r="M16" s="7"/>
    </row>
    <row r="17" spans="1:13" ht="15">
      <c r="A17" s="369" t="s">
        <v>219</v>
      </c>
      <c r="B17" s="369"/>
      <c r="C17" s="369"/>
      <c r="D17" s="369"/>
      <c r="E17" s="369"/>
      <c r="F17" s="369"/>
      <c r="G17" s="369"/>
      <c r="H17" s="369"/>
      <c r="I17" s="9" t="s">
        <v>48</v>
      </c>
      <c r="J17" s="7"/>
      <c r="K17" s="7"/>
      <c r="L17" s="7"/>
      <c r="M17" s="7"/>
    </row>
    <row r="18" spans="1:13" ht="25.5" customHeight="1">
      <c r="A18" s="7"/>
      <c r="B18" s="7"/>
      <c r="C18" s="7"/>
      <c r="D18" s="7"/>
      <c r="E18" s="7"/>
      <c r="F18" s="7"/>
      <c r="G18" s="7"/>
      <c r="H18" s="10" t="s">
        <v>49</v>
      </c>
      <c r="I18" s="11"/>
      <c r="J18" s="7"/>
      <c r="K18" s="7"/>
      <c r="L18" s="7"/>
      <c r="M18" s="7"/>
    </row>
    <row r="19" spans="1:13" ht="15">
      <c r="A19" s="7"/>
      <c r="B19" s="7"/>
      <c r="C19" s="7"/>
      <c r="D19" s="7"/>
      <c r="E19" s="7"/>
      <c r="F19" s="7"/>
      <c r="G19" s="7"/>
      <c r="H19" s="12" t="s">
        <v>50</v>
      </c>
      <c r="I19" s="149">
        <v>42732</v>
      </c>
      <c r="J19" s="7"/>
      <c r="K19" s="7"/>
      <c r="L19" s="7"/>
      <c r="M19" s="7"/>
    </row>
    <row r="20" spans="1:13" ht="15">
      <c r="A20" s="7"/>
      <c r="B20" s="7"/>
      <c r="C20" s="7"/>
      <c r="D20" s="7"/>
      <c r="E20" s="7"/>
      <c r="F20" s="7"/>
      <c r="G20" s="7"/>
      <c r="H20" s="12"/>
      <c r="I20" s="14"/>
      <c r="J20" s="7"/>
      <c r="K20" s="7"/>
      <c r="L20" s="7"/>
      <c r="M20" s="7"/>
    </row>
    <row r="21" spans="1:13" ht="15">
      <c r="A21" s="7"/>
      <c r="B21" s="7"/>
      <c r="C21" s="7"/>
      <c r="D21" s="7"/>
      <c r="E21" s="7"/>
      <c r="F21" s="7"/>
      <c r="G21" s="7"/>
      <c r="H21" s="12"/>
      <c r="I21" s="14"/>
      <c r="J21" s="7"/>
      <c r="K21" s="7"/>
      <c r="L21" s="7"/>
      <c r="M21" s="7"/>
    </row>
    <row r="22" spans="1:13" ht="15">
      <c r="A22" s="7"/>
      <c r="B22" s="7"/>
      <c r="C22" s="7"/>
      <c r="D22" s="7"/>
      <c r="E22" s="7"/>
      <c r="F22" s="7"/>
      <c r="G22" s="7"/>
      <c r="H22" s="12" t="s">
        <v>51</v>
      </c>
      <c r="I22" s="14">
        <v>50424685</v>
      </c>
      <c r="J22" s="7"/>
      <c r="K22" s="7"/>
      <c r="L22" s="7"/>
      <c r="M22" s="7"/>
    </row>
    <row r="23" spans="1:13" ht="15">
      <c r="A23" s="13" t="s">
        <v>52</v>
      </c>
      <c r="B23" s="7"/>
      <c r="C23" s="7"/>
      <c r="D23" s="7"/>
      <c r="E23" s="7"/>
      <c r="F23" s="7"/>
      <c r="G23" s="7"/>
      <c r="H23" s="12"/>
      <c r="I23" s="14"/>
      <c r="J23" s="7"/>
      <c r="K23" s="7"/>
      <c r="L23" s="7"/>
      <c r="M23" s="7"/>
    </row>
    <row r="24" spans="1:13" ht="35.25" customHeight="1">
      <c r="A24" s="13" t="s">
        <v>53</v>
      </c>
      <c r="B24" s="7"/>
      <c r="C24" s="370" t="s">
        <v>165</v>
      </c>
      <c r="D24" s="370"/>
      <c r="E24" s="370"/>
      <c r="F24" s="370"/>
      <c r="G24" s="370"/>
      <c r="H24" s="12"/>
      <c r="I24" s="14"/>
      <c r="J24" s="7"/>
      <c r="K24" s="7"/>
      <c r="L24" s="7"/>
      <c r="M24" s="7"/>
    </row>
    <row r="25" spans="1:13" ht="15">
      <c r="A25" s="7"/>
      <c r="B25" s="7"/>
      <c r="C25" s="7"/>
      <c r="D25" s="7"/>
      <c r="E25" s="7"/>
      <c r="F25" s="7"/>
      <c r="G25" s="7"/>
      <c r="H25" s="12"/>
      <c r="I25" s="14"/>
      <c r="J25" s="7"/>
      <c r="K25" s="7"/>
      <c r="L25" s="7"/>
      <c r="M25" s="7"/>
    </row>
    <row r="26" spans="1:13" ht="15">
      <c r="A26" s="13" t="s">
        <v>54</v>
      </c>
      <c r="B26" s="7"/>
      <c r="C26" s="371" t="s">
        <v>166</v>
      </c>
      <c r="D26" s="371"/>
      <c r="E26" s="371"/>
      <c r="F26" s="371"/>
      <c r="G26" s="371"/>
      <c r="H26" s="12"/>
      <c r="I26" s="14"/>
      <c r="J26" s="7"/>
      <c r="K26" s="7"/>
      <c r="L26" s="7"/>
      <c r="M26" s="7"/>
    </row>
    <row r="27" spans="1:13" ht="15">
      <c r="A27" s="13" t="s">
        <v>55</v>
      </c>
      <c r="B27" s="7"/>
      <c r="C27" s="7"/>
      <c r="D27" s="7"/>
      <c r="E27" s="7"/>
      <c r="F27" s="7"/>
      <c r="G27" s="7"/>
      <c r="H27" s="12" t="s">
        <v>56</v>
      </c>
      <c r="I27" s="14">
        <v>383</v>
      </c>
      <c r="J27" s="7"/>
      <c r="K27" s="7"/>
      <c r="L27" s="7"/>
      <c r="M27" s="7"/>
    </row>
    <row r="28" spans="1:1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34.5" customHeight="1">
      <c r="A30" s="13" t="s">
        <v>57</v>
      </c>
      <c r="B30" s="7"/>
      <c r="C30" s="7"/>
      <c r="D30" s="370" t="s">
        <v>221</v>
      </c>
      <c r="E30" s="370"/>
      <c r="F30" s="370"/>
      <c r="G30" s="370"/>
      <c r="H30" s="7"/>
      <c r="I30" s="7"/>
      <c r="J30" s="7"/>
      <c r="K30" s="7"/>
      <c r="L30" s="7"/>
      <c r="M30" s="7"/>
    </row>
    <row r="31" spans="1:13" ht="15">
      <c r="A31" s="1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">
      <c r="A32" s="1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">
      <c r="A33" s="13" t="s">
        <v>58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41.25" customHeight="1">
      <c r="A34" s="92" t="s">
        <v>53</v>
      </c>
      <c r="B34" s="93"/>
      <c r="C34" s="372" t="s">
        <v>167</v>
      </c>
      <c r="D34" s="372"/>
      <c r="E34" s="372"/>
      <c r="F34" s="372"/>
      <c r="G34" s="372"/>
      <c r="H34" s="7"/>
      <c r="I34" s="7"/>
      <c r="J34" s="7"/>
      <c r="K34" s="7"/>
      <c r="L34" s="7"/>
      <c r="M34" s="7"/>
    </row>
    <row r="35" spans="1:13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ht="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ht="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ht="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ht="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ht="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ht="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ht="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ht="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ht="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ht="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ht="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ht="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ht="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ht="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ht="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ht="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ht="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ht="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ht="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ht="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ht="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ht="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</sheetData>
  <sheetProtection/>
  <mergeCells count="12">
    <mergeCell ref="A2:I2"/>
    <mergeCell ref="G3:I3"/>
    <mergeCell ref="A5:I5"/>
    <mergeCell ref="A8:I8"/>
    <mergeCell ref="A10:I10"/>
    <mergeCell ref="A15:I15"/>
    <mergeCell ref="A16:I16"/>
    <mergeCell ref="A17:H17"/>
    <mergeCell ref="C24:G24"/>
    <mergeCell ref="C26:G26"/>
    <mergeCell ref="D30:G30"/>
    <mergeCell ref="C34:G34"/>
  </mergeCells>
  <printOptions/>
  <pageMargins left="0.984251968503937" right="0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9"/>
  <sheetViews>
    <sheetView zoomScale="70" zoomScaleNormal="70" zoomScalePageLayoutView="0" workbookViewId="0" topLeftCell="A1">
      <selection activeCell="D25" sqref="D25"/>
    </sheetView>
  </sheetViews>
  <sheetFormatPr defaultColWidth="8.8515625" defaultRowHeight="15"/>
  <cols>
    <col min="1" max="1" width="66.8515625" style="16" customWidth="1"/>
    <col min="2" max="2" width="19.28125" style="16" customWidth="1"/>
    <col min="3" max="3" width="19.57421875" style="16" customWidth="1"/>
    <col min="4" max="4" width="17.140625" style="16" customWidth="1"/>
    <col min="5" max="5" width="11.28125" style="16" customWidth="1"/>
    <col min="6" max="6" width="18.8515625" style="16" customWidth="1"/>
    <col min="7" max="7" width="27.140625" style="16" customWidth="1"/>
    <col min="8" max="16384" width="8.8515625" style="16" customWidth="1"/>
  </cols>
  <sheetData>
    <row r="1" spans="1:7" ht="13.5">
      <c r="A1" s="15"/>
      <c r="D1" s="15"/>
      <c r="E1" s="15"/>
      <c r="F1" s="15"/>
      <c r="G1" s="17" t="s">
        <v>43</v>
      </c>
    </row>
    <row r="2" spans="1:7" ht="13.5">
      <c r="A2" s="15"/>
      <c r="D2" s="15"/>
      <c r="E2" s="15"/>
      <c r="F2" s="408" t="s">
        <v>430</v>
      </c>
      <c r="G2" s="408"/>
    </row>
    <row r="3" spans="1:7" ht="13.5">
      <c r="A3" s="15"/>
      <c r="D3" s="15"/>
      <c r="E3" s="15"/>
      <c r="F3" s="409" t="s">
        <v>44</v>
      </c>
      <c r="G3" s="409"/>
    </row>
    <row r="4" spans="1:7" ht="13.5">
      <c r="A4" s="15"/>
      <c r="D4" s="15"/>
      <c r="E4" s="15"/>
      <c r="F4" s="410" t="s">
        <v>222</v>
      </c>
      <c r="G4" s="410"/>
    </row>
    <row r="5" spans="1:7" ht="13.5">
      <c r="A5" s="15"/>
      <c r="D5" s="15"/>
      <c r="E5" s="15"/>
      <c r="F5" s="410" t="s">
        <v>61</v>
      </c>
      <c r="G5" s="410"/>
    </row>
    <row r="6" spans="1:7" ht="13.5">
      <c r="A6" s="15"/>
      <c r="D6" s="15"/>
      <c r="E6" s="15"/>
      <c r="F6" s="409" t="s">
        <v>62</v>
      </c>
      <c r="G6" s="409"/>
    </row>
    <row r="7" spans="1:7" ht="13.5">
      <c r="A7" s="15"/>
      <c r="D7" s="15"/>
      <c r="E7" s="15"/>
      <c r="F7" s="17" t="s">
        <v>63</v>
      </c>
      <c r="G7" s="18" t="s">
        <v>431</v>
      </c>
    </row>
    <row r="8" spans="1:7" ht="13.5">
      <c r="A8" s="15"/>
      <c r="D8" s="15"/>
      <c r="E8" s="15"/>
      <c r="F8" s="15"/>
      <c r="G8" s="17" t="s">
        <v>64</v>
      </c>
    </row>
    <row r="9" spans="1:7" ht="13.5">
      <c r="A9" s="15"/>
      <c r="D9" s="15"/>
      <c r="E9" s="15"/>
      <c r="F9" s="15"/>
      <c r="G9" s="17" t="s">
        <v>432</v>
      </c>
    </row>
    <row r="10" spans="1:7" ht="13.5">
      <c r="A10" s="392" t="s">
        <v>65</v>
      </c>
      <c r="B10" s="392"/>
      <c r="C10" s="392"/>
      <c r="D10" s="392"/>
      <c r="E10" s="392"/>
      <c r="F10" s="19"/>
      <c r="G10" s="20"/>
    </row>
    <row r="11" spans="1:7" ht="13.5">
      <c r="A11" s="21" t="s">
        <v>433</v>
      </c>
      <c r="B11" s="21"/>
      <c r="C11" s="21"/>
      <c r="D11" s="21"/>
      <c r="E11" s="21"/>
      <c r="F11" s="22"/>
      <c r="G11" s="20"/>
    </row>
    <row r="12" spans="1:7" ht="14.25" thickBot="1">
      <c r="A12" s="392" t="s">
        <v>223</v>
      </c>
      <c r="B12" s="392"/>
      <c r="C12" s="392"/>
      <c r="D12" s="392"/>
      <c r="E12" s="392"/>
      <c r="F12" s="23"/>
      <c r="G12" s="24" t="s">
        <v>48</v>
      </c>
    </row>
    <row r="13" spans="1:7" ht="15">
      <c r="A13" s="393" t="s">
        <v>224</v>
      </c>
      <c r="B13" s="393"/>
      <c r="C13" s="393"/>
      <c r="D13" s="393"/>
      <c r="E13" s="393"/>
      <c r="F13" s="22" t="s">
        <v>66</v>
      </c>
      <c r="G13" s="25">
        <v>501016</v>
      </c>
    </row>
    <row r="14" spans="1:7" ht="13.5">
      <c r="A14" s="15"/>
      <c r="B14" s="26" t="s">
        <v>67</v>
      </c>
      <c r="F14" s="27" t="s">
        <v>50</v>
      </c>
      <c r="G14" s="28">
        <v>42732</v>
      </c>
    </row>
    <row r="15" spans="1:7" ht="12.75">
      <c r="A15" s="29" t="s">
        <v>68</v>
      </c>
      <c r="B15" s="30" t="s">
        <v>174</v>
      </c>
      <c r="C15" s="31"/>
      <c r="D15" s="31"/>
      <c r="E15" s="32"/>
      <c r="F15" s="33" t="s">
        <v>51</v>
      </c>
      <c r="G15" s="34">
        <v>50424685</v>
      </c>
    </row>
    <row r="16" spans="1:7" ht="16.5" customHeight="1">
      <c r="A16" s="29"/>
      <c r="B16" s="32" t="s">
        <v>69</v>
      </c>
      <c r="C16" s="35" t="s">
        <v>166</v>
      </c>
      <c r="D16" s="32"/>
      <c r="E16" s="32"/>
      <c r="F16" s="33" t="s">
        <v>70</v>
      </c>
      <c r="G16" s="34"/>
    </row>
    <row r="17" spans="1:7" ht="12">
      <c r="A17" s="29" t="s">
        <v>71</v>
      </c>
      <c r="B17" s="394" t="s">
        <v>441</v>
      </c>
      <c r="C17" s="394"/>
      <c r="D17" s="394"/>
      <c r="E17" s="394"/>
      <c r="F17" s="33" t="s">
        <v>72</v>
      </c>
      <c r="G17" s="36" t="s">
        <v>73</v>
      </c>
    </row>
    <row r="18" spans="1:7" ht="12">
      <c r="A18" s="29" t="s">
        <v>74</v>
      </c>
      <c r="B18" s="394"/>
      <c r="C18" s="394"/>
      <c r="D18" s="394"/>
      <c r="E18" s="394"/>
      <c r="F18" s="33"/>
      <c r="G18" s="34"/>
    </row>
    <row r="19" spans="1:7" ht="14.25">
      <c r="A19" s="29" t="s">
        <v>75</v>
      </c>
      <c r="B19" s="394"/>
      <c r="C19" s="394"/>
      <c r="D19" s="394"/>
      <c r="E19" s="394"/>
      <c r="F19" s="33" t="s">
        <v>76</v>
      </c>
      <c r="G19" s="48" t="s">
        <v>144</v>
      </c>
    </row>
    <row r="20" spans="1:7" ht="13.5">
      <c r="A20" s="29" t="s">
        <v>77</v>
      </c>
      <c r="B20" s="314"/>
      <c r="C20" s="314"/>
      <c r="D20" s="314"/>
      <c r="E20" s="314"/>
      <c r="F20" s="33" t="s">
        <v>56</v>
      </c>
      <c r="G20" s="34">
        <v>383</v>
      </c>
    </row>
    <row r="21" spans="1:7" ht="14.25" thickBot="1">
      <c r="A21" s="29" t="s">
        <v>78</v>
      </c>
      <c r="B21" s="315" t="s">
        <v>79</v>
      </c>
      <c r="C21" s="316"/>
      <c r="D21" s="316"/>
      <c r="E21" s="316"/>
      <c r="F21" s="33" t="s">
        <v>80</v>
      </c>
      <c r="G21" s="37"/>
    </row>
    <row r="22" spans="1:7" ht="12.75" thickBot="1">
      <c r="A22" s="29" t="s">
        <v>81</v>
      </c>
      <c r="B22" s="32"/>
      <c r="C22" s="32"/>
      <c r="D22" s="32"/>
      <c r="E22" s="32"/>
      <c r="F22" s="33"/>
      <c r="G22" s="38"/>
    </row>
    <row r="23" spans="1:7" s="35" customFormat="1" ht="12.75">
      <c r="A23" s="395" t="s">
        <v>82</v>
      </c>
      <c r="B23" s="398" t="s">
        <v>83</v>
      </c>
      <c r="C23" s="401" t="s">
        <v>84</v>
      </c>
      <c r="D23" s="404" t="s">
        <v>434</v>
      </c>
      <c r="E23" s="405"/>
      <c r="F23" s="377" t="s">
        <v>85</v>
      </c>
      <c r="G23" s="378"/>
    </row>
    <row r="24" spans="1:7" s="35" customFormat="1" ht="12.75">
      <c r="A24" s="396"/>
      <c r="B24" s="399"/>
      <c r="C24" s="402"/>
      <c r="D24" s="406"/>
      <c r="E24" s="407"/>
      <c r="F24" s="379"/>
      <c r="G24" s="380"/>
    </row>
    <row r="25" spans="1:7" s="35" customFormat="1" ht="13.5" thickBot="1">
      <c r="A25" s="397"/>
      <c r="B25" s="400"/>
      <c r="C25" s="403"/>
      <c r="D25" s="304" t="s">
        <v>86</v>
      </c>
      <c r="E25" s="303" t="s">
        <v>87</v>
      </c>
      <c r="F25" s="305" t="s">
        <v>88</v>
      </c>
      <c r="G25" s="306" t="s">
        <v>89</v>
      </c>
    </row>
    <row r="26" spans="1:7" s="35" customFormat="1" ht="13.5" thickBot="1">
      <c r="A26" s="307">
        <v>1</v>
      </c>
      <c r="B26" s="308">
        <v>2</v>
      </c>
      <c r="C26" s="309">
        <v>3</v>
      </c>
      <c r="D26" s="310">
        <v>4</v>
      </c>
      <c r="E26" s="309">
        <v>5</v>
      </c>
      <c r="F26" s="311">
        <v>6</v>
      </c>
      <c r="G26" s="312">
        <v>7</v>
      </c>
    </row>
    <row r="27" spans="1:7" s="35" customFormat="1" ht="15" thickBot="1">
      <c r="A27" s="381" t="s">
        <v>90</v>
      </c>
      <c r="B27" s="382"/>
      <c r="C27" s="382"/>
      <c r="D27" s="382"/>
      <c r="E27" s="383"/>
      <c r="F27" s="150">
        <f>F28+F29+F30+F31+F32</f>
        <v>907520</v>
      </c>
      <c r="G27" s="150">
        <f>G28+G29+G30+G31+G32</f>
        <v>907520</v>
      </c>
    </row>
    <row r="28" spans="1:7" s="157" customFormat="1" ht="13.5">
      <c r="A28" s="151" t="s">
        <v>91</v>
      </c>
      <c r="B28" s="152">
        <v>612</v>
      </c>
      <c r="C28" s="153" t="s">
        <v>225</v>
      </c>
      <c r="D28" s="154"/>
      <c r="E28" s="153"/>
      <c r="F28" s="155">
        <f>'Приложение 1'!C55</f>
        <v>426770</v>
      </c>
      <c r="G28" s="156">
        <f>F28</f>
        <v>426770</v>
      </c>
    </row>
    <row r="29" spans="1:7" s="157" customFormat="1" ht="13.5">
      <c r="A29" s="151" t="s">
        <v>92</v>
      </c>
      <c r="B29" s="152">
        <v>612</v>
      </c>
      <c r="C29" s="153" t="s">
        <v>226</v>
      </c>
      <c r="D29" s="154"/>
      <c r="E29" s="153"/>
      <c r="F29" s="155">
        <f>'Приложение 1'!C63</f>
        <v>432000</v>
      </c>
      <c r="G29" s="156">
        <f>F29</f>
        <v>432000</v>
      </c>
    </row>
    <row r="30" spans="1:7" s="157" customFormat="1" ht="13.5">
      <c r="A30" s="151" t="s">
        <v>93</v>
      </c>
      <c r="B30" s="152">
        <v>612</v>
      </c>
      <c r="C30" s="153" t="s">
        <v>227</v>
      </c>
      <c r="D30" s="154"/>
      <c r="E30" s="153"/>
      <c r="F30" s="155">
        <f>'Приложение 1'!C59</f>
        <v>46980</v>
      </c>
      <c r="G30" s="156">
        <f>F30</f>
        <v>46980</v>
      </c>
    </row>
    <row r="31" spans="1:7" s="157" customFormat="1" ht="13.5">
      <c r="A31" s="158" t="s">
        <v>228</v>
      </c>
      <c r="B31" s="159">
        <v>612</v>
      </c>
      <c r="C31" s="160" t="s">
        <v>229</v>
      </c>
      <c r="D31" s="161"/>
      <c r="E31" s="160"/>
      <c r="F31" s="162">
        <f>'Приложение 1'!C58</f>
        <v>0</v>
      </c>
      <c r="G31" s="163">
        <f>F31</f>
        <v>0</v>
      </c>
    </row>
    <row r="32" spans="1:7" s="157" customFormat="1" ht="14.25" thickBot="1">
      <c r="A32" s="158" t="s">
        <v>94</v>
      </c>
      <c r="B32" s="159">
        <v>612</v>
      </c>
      <c r="C32" s="160" t="s">
        <v>230</v>
      </c>
      <c r="D32" s="161"/>
      <c r="E32" s="160"/>
      <c r="F32" s="162">
        <f>'Приложение 1'!C60</f>
        <v>1770</v>
      </c>
      <c r="G32" s="163">
        <f>F32</f>
        <v>1770</v>
      </c>
    </row>
    <row r="33" spans="1:8" s="157" customFormat="1" ht="15" thickBot="1">
      <c r="A33" s="381" t="s">
        <v>95</v>
      </c>
      <c r="B33" s="382"/>
      <c r="C33" s="382"/>
      <c r="D33" s="382"/>
      <c r="E33" s="383"/>
      <c r="F33" s="164">
        <f>F34+F36+F35</f>
        <v>74630</v>
      </c>
      <c r="G33" s="164">
        <f>G34+G36+G35</f>
        <v>74630</v>
      </c>
      <c r="H33" s="165"/>
    </row>
    <row r="34" spans="1:7" s="157" customFormat="1" ht="13.5">
      <c r="A34" s="166" t="s">
        <v>93</v>
      </c>
      <c r="B34" s="167">
        <v>612</v>
      </c>
      <c r="C34" s="168" t="s">
        <v>231</v>
      </c>
      <c r="D34" s="169"/>
      <c r="E34" s="168"/>
      <c r="F34" s="170">
        <f>'Приложение 1'!C61</f>
        <v>42530</v>
      </c>
      <c r="G34" s="171">
        <f>F34</f>
        <v>42530</v>
      </c>
    </row>
    <row r="35" spans="1:7" s="157" customFormat="1" ht="13.5">
      <c r="A35" s="151" t="s">
        <v>96</v>
      </c>
      <c r="B35" s="152">
        <v>612</v>
      </c>
      <c r="C35" s="153" t="s">
        <v>232</v>
      </c>
      <c r="D35" s="154"/>
      <c r="E35" s="153"/>
      <c r="F35" s="172">
        <v>0</v>
      </c>
      <c r="G35" s="173">
        <f>F35</f>
        <v>0</v>
      </c>
    </row>
    <row r="36" spans="1:7" s="157" customFormat="1" ht="14.25" thickBot="1">
      <c r="A36" s="174" t="s">
        <v>42</v>
      </c>
      <c r="B36" s="159">
        <v>612</v>
      </c>
      <c r="C36" s="160" t="s">
        <v>233</v>
      </c>
      <c r="D36" s="161"/>
      <c r="E36" s="160"/>
      <c r="F36" s="162">
        <f>'Приложение 1'!C62</f>
        <v>32100</v>
      </c>
      <c r="G36" s="163">
        <f>F36</f>
        <v>32100</v>
      </c>
    </row>
    <row r="37" spans="1:7" s="157" customFormat="1" ht="13.5">
      <c r="A37" s="384" t="s">
        <v>97</v>
      </c>
      <c r="B37" s="385"/>
      <c r="C37" s="385"/>
      <c r="D37" s="385"/>
      <c r="E37" s="175"/>
      <c r="F37" s="176">
        <f>F27+F33</f>
        <v>982150</v>
      </c>
      <c r="G37" s="176">
        <f>G27+G33</f>
        <v>982150</v>
      </c>
    </row>
    <row r="38" spans="1:3" ht="29.25" customHeight="1">
      <c r="A38" s="35" t="s">
        <v>175</v>
      </c>
      <c r="C38" s="35" t="s">
        <v>168</v>
      </c>
    </row>
    <row r="39" spans="1:3" ht="12.75" thickBot="1">
      <c r="A39" s="39" t="s">
        <v>98</v>
      </c>
      <c r="C39" s="39" t="s">
        <v>60</v>
      </c>
    </row>
    <row r="40" spans="1:7" ht="12">
      <c r="A40" s="39"/>
      <c r="C40" s="39"/>
      <c r="E40" s="386" t="s">
        <v>100</v>
      </c>
      <c r="F40" s="387"/>
      <c r="G40" s="388"/>
    </row>
    <row r="41" spans="1:7" ht="12.75">
      <c r="A41" s="35" t="s">
        <v>176</v>
      </c>
      <c r="C41" s="35" t="s">
        <v>177</v>
      </c>
      <c r="E41" s="389" t="s">
        <v>101</v>
      </c>
      <c r="F41" s="390"/>
      <c r="G41" s="391"/>
    </row>
    <row r="42" spans="1:7" ht="12.75">
      <c r="A42" s="39" t="s">
        <v>178</v>
      </c>
      <c r="C42" s="35" t="s">
        <v>99</v>
      </c>
      <c r="E42" s="40" t="s">
        <v>172</v>
      </c>
      <c r="F42" s="41"/>
      <c r="G42" s="38"/>
    </row>
    <row r="43" spans="1:7" ht="12">
      <c r="A43" s="39"/>
      <c r="C43" s="39"/>
      <c r="E43" s="40" t="s">
        <v>102</v>
      </c>
      <c r="F43" s="41"/>
      <c r="G43" s="38"/>
    </row>
    <row r="44" spans="1:7" ht="12.75">
      <c r="A44" s="35" t="s">
        <v>170</v>
      </c>
      <c r="E44" s="40" t="s">
        <v>103</v>
      </c>
      <c r="F44" s="41"/>
      <c r="G44" s="38"/>
    </row>
    <row r="45" spans="1:7" ht="13.5" thickBot="1">
      <c r="A45" s="35" t="s">
        <v>435</v>
      </c>
      <c r="C45" s="35" t="s">
        <v>169</v>
      </c>
      <c r="E45" s="42" t="s">
        <v>173</v>
      </c>
      <c r="F45" s="43"/>
      <c r="G45" s="44"/>
    </row>
    <row r="46" spans="1:3" ht="12.75">
      <c r="A46" s="39" t="s">
        <v>171</v>
      </c>
      <c r="C46" s="39" t="s">
        <v>99</v>
      </c>
    </row>
    <row r="47" ht="12">
      <c r="A47" s="39"/>
    </row>
    <row r="49" spans="1:3" ht="15">
      <c r="A49" s="313" t="s">
        <v>436</v>
      </c>
      <c r="B49" s="35"/>
      <c r="C49" s="35"/>
    </row>
  </sheetData>
  <sheetProtection/>
  <mergeCells count="19">
    <mergeCell ref="F2:G2"/>
    <mergeCell ref="F3:G3"/>
    <mergeCell ref="F4:G4"/>
    <mergeCell ref="F5:G5"/>
    <mergeCell ref="F6:G6"/>
    <mergeCell ref="A10:E10"/>
    <mergeCell ref="A12:E12"/>
    <mergeCell ref="A13:E13"/>
    <mergeCell ref="B17:E19"/>
    <mergeCell ref="A23:A25"/>
    <mergeCell ref="B23:B25"/>
    <mergeCell ref="C23:C25"/>
    <mergeCell ref="D23:E24"/>
    <mergeCell ref="F23:G24"/>
    <mergeCell ref="A27:E27"/>
    <mergeCell ref="A33:E33"/>
    <mergeCell ref="A37:D37"/>
    <mergeCell ref="E40:G40"/>
    <mergeCell ref="E41:G41"/>
  </mergeCells>
  <printOptions/>
  <pageMargins left="0.7874015748031497" right="0" top="0.7874015748031497" bottom="0" header="0.31496062992125984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F44"/>
  <sheetViews>
    <sheetView zoomScale="70" zoomScaleNormal="70" zoomScalePageLayoutView="0" workbookViewId="0" topLeftCell="A1">
      <pane xSplit="7" ySplit="10" topLeftCell="H11" activePane="bottomRight" state="frozen"/>
      <selection pane="topLeft" activeCell="AC32" sqref="AC32"/>
      <selection pane="topRight" activeCell="AC32" sqref="AC32"/>
      <selection pane="bottomLeft" activeCell="AC32" sqref="AC32"/>
      <selection pane="bottomRight" activeCell="L35" sqref="L35"/>
    </sheetView>
  </sheetViews>
  <sheetFormatPr defaultColWidth="9.140625" defaultRowHeight="16.5" customHeight="1"/>
  <cols>
    <col min="1" max="1" width="45.140625" style="90" customWidth="1"/>
    <col min="2" max="2" width="10.8515625" style="95" customWidth="1"/>
    <col min="3" max="3" width="14.57421875" style="95" customWidth="1"/>
    <col min="4" max="4" width="14.421875" style="95" customWidth="1"/>
    <col min="5" max="5" width="15.00390625" style="90" customWidth="1"/>
    <col min="6" max="6" width="15.421875" style="90" customWidth="1"/>
    <col min="7" max="7" width="16.57421875" style="90" customWidth="1"/>
    <col min="8" max="8" width="16.421875" style="90" customWidth="1"/>
    <col min="9" max="9" width="15.00390625" style="90" customWidth="1"/>
    <col min="10" max="10" width="16.140625" style="90" customWidth="1"/>
    <col min="11" max="11" width="15.421875" style="90" customWidth="1"/>
    <col min="12" max="12" width="16.00390625" style="90" customWidth="1"/>
    <col min="13" max="17" width="12.57421875" style="90" customWidth="1"/>
    <col min="18" max="18" width="11.57421875" style="90" customWidth="1"/>
    <col min="19" max="27" width="12.57421875" style="90" customWidth="1"/>
    <col min="28" max="28" width="14.421875" style="90" customWidth="1"/>
    <col min="29" max="29" width="14.57421875" style="90" customWidth="1"/>
    <col min="30" max="30" width="14.8515625" style="90" customWidth="1"/>
    <col min="31" max="31" width="13.8515625" style="90" customWidth="1"/>
    <col min="32" max="32" width="14.421875" style="90" customWidth="1"/>
    <col min="33" max="16384" width="9.140625" style="90" customWidth="1"/>
  </cols>
  <sheetData>
    <row r="1" spans="1:32" ht="16.5" customHeight="1">
      <c r="A1" s="110" t="s">
        <v>214</v>
      </c>
      <c r="B1" s="110"/>
      <c r="C1" s="110"/>
      <c r="D1" s="110"/>
      <c r="E1" s="110"/>
      <c r="F1" s="110"/>
      <c r="G1" s="110"/>
      <c r="H1" s="110">
        <v>53</v>
      </c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</row>
    <row r="2" spans="1:32" ht="16.5" customHeight="1">
      <c r="A2" s="112" t="s">
        <v>215</v>
      </c>
      <c r="B2" s="411" t="s">
        <v>216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3"/>
    </row>
    <row r="3" spans="1:32" ht="27" customHeight="1">
      <c r="A3" s="113" t="s">
        <v>104</v>
      </c>
      <c r="B3" s="414" t="s">
        <v>439</v>
      </c>
      <c r="C3" s="415"/>
      <c r="D3" s="415"/>
      <c r="E3" s="415"/>
      <c r="F3" s="415"/>
      <c r="G3" s="415"/>
      <c r="H3" s="114"/>
      <c r="I3" s="114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6" t="s">
        <v>105</v>
      </c>
      <c r="AE3" s="115"/>
      <c r="AF3" s="117"/>
    </row>
    <row r="4" spans="1:32" s="80" customFormat="1" ht="33" customHeight="1">
      <c r="A4" s="118" t="s">
        <v>106</v>
      </c>
      <c r="B4" s="79"/>
      <c r="C4" s="416" t="s">
        <v>107</v>
      </c>
      <c r="D4" s="417"/>
      <c r="E4" s="417"/>
      <c r="F4" s="417"/>
      <c r="G4" s="418"/>
      <c r="H4" s="419" t="s">
        <v>108</v>
      </c>
      <c r="I4" s="420"/>
      <c r="J4" s="420"/>
      <c r="K4" s="420"/>
      <c r="L4" s="421"/>
      <c r="M4" s="416" t="s">
        <v>109</v>
      </c>
      <c r="N4" s="417"/>
      <c r="O4" s="417"/>
      <c r="P4" s="417"/>
      <c r="Q4" s="418"/>
      <c r="R4" s="422" t="s">
        <v>110</v>
      </c>
      <c r="S4" s="423"/>
      <c r="T4" s="423"/>
      <c r="U4" s="423"/>
      <c r="V4" s="424"/>
      <c r="W4" s="425" t="s">
        <v>111</v>
      </c>
      <c r="X4" s="426"/>
      <c r="Y4" s="426"/>
      <c r="Z4" s="426"/>
      <c r="AA4" s="427"/>
      <c r="AB4" s="430" t="s">
        <v>217</v>
      </c>
      <c r="AC4" s="431"/>
      <c r="AD4" s="431"/>
      <c r="AE4" s="431"/>
      <c r="AF4" s="432"/>
    </row>
    <row r="5" spans="1:32" s="80" customFormat="1" ht="36.75" customHeight="1">
      <c r="A5" s="45" t="s">
        <v>112</v>
      </c>
      <c r="B5" s="45" t="s">
        <v>113</v>
      </c>
      <c r="C5" s="119" t="s">
        <v>4</v>
      </c>
      <c r="D5" s="119" t="s">
        <v>114</v>
      </c>
      <c r="E5" s="120" t="s">
        <v>115</v>
      </c>
      <c r="F5" s="119" t="s">
        <v>116</v>
      </c>
      <c r="G5" s="120" t="s">
        <v>117</v>
      </c>
      <c r="H5" s="121" t="s">
        <v>4</v>
      </c>
      <c r="I5" s="121" t="s">
        <v>114</v>
      </c>
      <c r="J5" s="122" t="s">
        <v>115</v>
      </c>
      <c r="K5" s="121" t="s">
        <v>116</v>
      </c>
      <c r="L5" s="122" t="s">
        <v>117</v>
      </c>
      <c r="M5" s="119" t="s">
        <v>4</v>
      </c>
      <c r="N5" s="119" t="s">
        <v>114</v>
      </c>
      <c r="O5" s="120" t="s">
        <v>115</v>
      </c>
      <c r="P5" s="119" t="s">
        <v>116</v>
      </c>
      <c r="Q5" s="120" t="s">
        <v>117</v>
      </c>
      <c r="R5" s="123" t="s">
        <v>4</v>
      </c>
      <c r="S5" s="123" t="s">
        <v>114</v>
      </c>
      <c r="T5" s="124" t="s">
        <v>115</v>
      </c>
      <c r="U5" s="123" t="s">
        <v>116</v>
      </c>
      <c r="V5" s="124" t="s">
        <v>117</v>
      </c>
      <c r="W5" s="125" t="s">
        <v>4</v>
      </c>
      <c r="X5" s="125" t="s">
        <v>114</v>
      </c>
      <c r="Y5" s="126" t="s">
        <v>115</v>
      </c>
      <c r="Z5" s="125" t="s">
        <v>116</v>
      </c>
      <c r="AA5" s="126" t="s">
        <v>117</v>
      </c>
      <c r="AB5" s="127" t="s">
        <v>4</v>
      </c>
      <c r="AC5" s="127" t="s">
        <v>114</v>
      </c>
      <c r="AD5" s="128" t="s">
        <v>115</v>
      </c>
      <c r="AE5" s="127" t="s">
        <v>116</v>
      </c>
      <c r="AF5" s="128" t="s">
        <v>117</v>
      </c>
    </row>
    <row r="6" spans="1:32" s="80" customFormat="1" ht="16.5" customHeight="1">
      <c r="A6" s="81">
        <v>1</v>
      </c>
      <c r="B6" s="81">
        <v>2</v>
      </c>
      <c r="C6" s="81"/>
      <c r="D6" s="81"/>
      <c r="E6" s="81">
        <v>3</v>
      </c>
      <c r="F6" s="81">
        <v>4</v>
      </c>
      <c r="G6" s="81">
        <v>5</v>
      </c>
      <c r="H6" s="81"/>
      <c r="I6" s="81"/>
      <c r="J6" s="81">
        <v>6</v>
      </c>
      <c r="K6" s="81">
        <v>7</v>
      </c>
      <c r="L6" s="81">
        <v>8</v>
      </c>
      <c r="M6" s="81"/>
      <c r="N6" s="81"/>
      <c r="O6" s="81">
        <v>12</v>
      </c>
      <c r="P6" s="81">
        <v>13</v>
      </c>
      <c r="Q6" s="81">
        <v>14</v>
      </c>
      <c r="R6" s="81"/>
      <c r="S6" s="81"/>
      <c r="T6" s="81">
        <v>15</v>
      </c>
      <c r="U6" s="81">
        <v>16</v>
      </c>
      <c r="V6" s="81">
        <v>17</v>
      </c>
      <c r="W6" s="81"/>
      <c r="X6" s="81"/>
      <c r="Y6" s="81">
        <v>18</v>
      </c>
      <c r="Z6" s="81">
        <v>19</v>
      </c>
      <c r="AA6" s="81">
        <v>20</v>
      </c>
      <c r="AB6" s="81"/>
      <c r="AC6" s="81"/>
      <c r="AD6" s="81">
        <v>21</v>
      </c>
      <c r="AE6" s="81">
        <v>22</v>
      </c>
      <c r="AF6" s="81">
        <v>23</v>
      </c>
    </row>
    <row r="7" spans="1:32" s="82" customFormat="1" ht="16.5" customHeight="1">
      <c r="A7" s="129" t="s">
        <v>118</v>
      </c>
      <c r="B7" s="130" t="s">
        <v>119</v>
      </c>
      <c r="C7" s="131">
        <f>SUM(D7:G7)</f>
        <v>7522130</v>
      </c>
      <c r="D7" s="132">
        <f aca="true" t="shared" si="0" ref="D7:AF7">D8+D11</f>
        <v>1676950</v>
      </c>
      <c r="E7" s="132">
        <f t="shared" si="0"/>
        <v>1824050</v>
      </c>
      <c r="F7" s="132">
        <f t="shared" si="0"/>
        <v>1871160</v>
      </c>
      <c r="G7" s="132">
        <f t="shared" si="0"/>
        <v>2149970</v>
      </c>
      <c r="H7" s="133">
        <f t="shared" si="0"/>
        <v>191400</v>
      </c>
      <c r="I7" s="133">
        <f>I8+I11</f>
        <v>67000</v>
      </c>
      <c r="J7" s="133">
        <f t="shared" si="0"/>
        <v>60200</v>
      </c>
      <c r="K7" s="133">
        <f t="shared" si="0"/>
        <v>26100</v>
      </c>
      <c r="L7" s="133">
        <f t="shared" si="0"/>
        <v>38100</v>
      </c>
      <c r="M7" s="133">
        <f t="shared" si="0"/>
        <v>150000</v>
      </c>
      <c r="N7" s="133">
        <f t="shared" si="0"/>
        <v>30000</v>
      </c>
      <c r="O7" s="133">
        <f t="shared" si="0"/>
        <v>40000</v>
      </c>
      <c r="P7" s="133">
        <f t="shared" si="0"/>
        <v>50000</v>
      </c>
      <c r="Q7" s="133">
        <f t="shared" si="0"/>
        <v>30000</v>
      </c>
      <c r="R7" s="133">
        <f t="shared" si="0"/>
        <v>10160</v>
      </c>
      <c r="S7" s="133">
        <f t="shared" si="0"/>
        <v>2540</v>
      </c>
      <c r="T7" s="133">
        <f t="shared" si="0"/>
        <v>2540</v>
      </c>
      <c r="U7" s="133">
        <f t="shared" si="0"/>
        <v>2540</v>
      </c>
      <c r="V7" s="133">
        <f t="shared" si="0"/>
        <v>2540</v>
      </c>
      <c r="W7" s="133">
        <f t="shared" si="0"/>
        <v>500</v>
      </c>
      <c r="X7" s="133">
        <f t="shared" si="0"/>
        <v>0</v>
      </c>
      <c r="Y7" s="133">
        <f t="shared" si="0"/>
        <v>500</v>
      </c>
      <c r="Z7" s="133">
        <f t="shared" si="0"/>
        <v>0</v>
      </c>
      <c r="AA7" s="133">
        <f t="shared" si="0"/>
        <v>0</v>
      </c>
      <c r="AB7" s="133">
        <f t="shared" si="0"/>
        <v>7170070</v>
      </c>
      <c r="AC7" s="133">
        <f t="shared" si="0"/>
        <v>1577410</v>
      </c>
      <c r="AD7" s="133">
        <f t="shared" si="0"/>
        <v>1720810</v>
      </c>
      <c r="AE7" s="133">
        <f t="shared" si="0"/>
        <v>1792520</v>
      </c>
      <c r="AF7" s="133">
        <f t="shared" si="0"/>
        <v>2079330</v>
      </c>
    </row>
    <row r="8" spans="1:32" s="82" customFormat="1" ht="32.25" customHeight="1">
      <c r="A8" s="83" t="s">
        <v>120</v>
      </c>
      <c r="B8" s="84">
        <v>2</v>
      </c>
      <c r="C8" s="85">
        <f>SUM(D8:G8)</f>
        <v>0</v>
      </c>
      <c r="D8" s="86">
        <f>I8+N8+S8+X8+AC8</f>
        <v>0</v>
      </c>
      <c r="E8" s="86">
        <f>J8+O8+T8+Y8+AD8</f>
        <v>0</v>
      </c>
      <c r="F8" s="86">
        <f>K8+P8+U8+Z8+AE8</f>
        <v>0</v>
      </c>
      <c r="G8" s="86">
        <f>L8+Q8+V8+AA8+AF8</f>
        <v>0</v>
      </c>
      <c r="H8" s="134">
        <f>SUM(I8:L8)</f>
        <v>0</v>
      </c>
      <c r="I8" s="87"/>
      <c r="J8" s="88"/>
      <c r="K8" s="88"/>
      <c r="L8" s="88"/>
      <c r="M8" s="134">
        <f>SUM(N8:Q8)</f>
        <v>0</v>
      </c>
      <c r="N8" s="87"/>
      <c r="O8" s="88"/>
      <c r="P8" s="88"/>
      <c r="Q8" s="88"/>
      <c r="R8" s="134">
        <f>SUM(S8:V8)</f>
        <v>0</v>
      </c>
      <c r="S8" s="87"/>
      <c r="T8" s="88"/>
      <c r="U8" s="88"/>
      <c r="V8" s="88"/>
      <c r="W8" s="134">
        <f>SUM(X8:AA8)</f>
        <v>0</v>
      </c>
      <c r="X8" s="87"/>
      <c r="Y8" s="88"/>
      <c r="Z8" s="88"/>
      <c r="AA8" s="88"/>
      <c r="AB8" s="134">
        <f>SUM(AC8:AF8)</f>
        <v>0</v>
      </c>
      <c r="AC8" s="87"/>
      <c r="AD8" s="88"/>
      <c r="AE8" s="88"/>
      <c r="AF8" s="88"/>
    </row>
    <row r="9" spans="1:32" s="82" customFormat="1" ht="16.5" customHeight="1">
      <c r="A9" s="46"/>
      <c r="B9" s="84"/>
      <c r="C9" s="85"/>
      <c r="D9" s="86"/>
      <c r="E9" s="86"/>
      <c r="F9" s="86"/>
      <c r="G9" s="86"/>
      <c r="H9" s="134"/>
      <c r="I9" s="87"/>
      <c r="J9" s="89"/>
      <c r="K9" s="89"/>
      <c r="L9" s="89"/>
      <c r="M9" s="134"/>
      <c r="N9" s="87"/>
      <c r="O9" s="89"/>
      <c r="P9" s="89"/>
      <c r="Q9" s="89"/>
      <c r="R9" s="134"/>
      <c r="S9" s="87"/>
      <c r="T9" s="89"/>
      <c r="U9" s="89"/>
      <c r="V9" s="89"/>
      <c r="W9" s="134"/>
      <c r="X9" s="87"/>
      <c r="Y9" s="89"/>
      <c r="Z9" s="89"/>
      <c r="AA9" s="89"/>
      <c r="AB9" s="134"/>
      <c r="AC9" s="87"/>
      <c r="AD9" s="89"/>
      <c r="AE9" s="89"/>
      <c r="AF9" s="89"/>
    </row>
    <row r="10" spans="1:32" s="82" customFormat="1" ht="16.5" customHeight="1">
      <c r="A10" s="46"/>
      <c r="B10" s="84"/>
      <c r="C10" s="85"/>
      <c r="D10" s="86"/>
      <c r="E10" s="86"/>
      <c r="F10" s="86"/>
      <c r="G10" s="86"/>
      <c r="H10" s="134"/>
      <c r="I10" s="87"/>
      <c r="J10" s="89"/>
      <c r="K10" s="89"/>
      <c r="L10" s="89"/>
      <c r="M10" s="134"/>
      <c r="N10" s="87"/>
      <c r="O10" s="89"/>
      <c r="P10" s="89"/>
      <c r="Q10" s="89"/>
      <c r="R10" s="134"/>
      <c r="S10" s="87"/>
      <c r="T10" s="89"/>
      <c r="U10" s="89"/>
      <c r="V10" s="89"/>
      <c r="W10" s="134"/>
      <c r="X10" s="87"/>
      <c r="Y10" s="89"/>
      <c r="Z10" s="89"/>
      <c r="AA10" s="89"/>
      <c r="AB10" s="134"/>
      <c r="AC10" s="87"/>
      <c r="AD10" s="89"/>
      <c r="AE10" s="89"/>
      <c r="AF10" s="89"/>
    </row>
    <row r="11" spans="1:32" s="82" customFormat="1" ht="20.25" customHeight="1">
      <c r="A11" s="83" t="s">
        <v>121</v>
      </c>
      <c r="B11" s="84">
        <v>3</v>
      </c>
      <c r="C11" s="85">
        <f>SUM(D11:G11)</f>
        <v>7522130</v>
      </c>
      <c r="D11" s="86">
        <f>I11+N11+S11+X11+AC11</f>
        <v>1676950</v>
      </c>
      <c r="E11" s="86">
        <f>J11+O11+T11+Y11+AD11</f>
        <v>1824050</v>
      </c>
      <c r="F11" s="86">
        <f>K11+P11+U11+Z11+AE11</f>
        <v>1871160</v>
      </c>
      <c r="G11" s="86">
        <f>L11+Q11+V11+AA11+AF11</f>
        <v>2149970</v>
      </c>
      <c r="H11" s="134">
        <f aca="true" t="shared" si="1" ref="H11:H35">SUM(I11:L11)</f>
        <v>191400</v>
      </c>
      <c r="I11" s="135">
        <v>67000</v>
      </c>
      <c r="J11" s="135">
        <v>60200</v>
      </c>
      <c r="K11" s="135">
        <v>26100</v>
      </c>
      <c r="L11" s="135">
        <v>38100</v>
      </c>
      <c r="M11" s="134">
        <f>SUM(N11:Q11)</f>
        <v>150000</v>
      </c>
      <c r="N11" s="135">
        <v>30000</v>
      </c>
      <c r="O11" s="135">
        <v>40000</v>
      </c>
      <c r="P11" s="135">
        <v>50000</v>
      </c>
      <c r="Q11" s="135">
        <v>30000</v>
      </c>
      <c r="R11" s="134">
        <f>SUM(S11:V11)</f>
        <v>10160</v>
      </c>
      <c r="S11" s="135">
        <v>2540</v>
      </c>
      <c r="T11" s="135">
        <v>2540</v>
      </c>
      <c r="U11" s="135">
        <v>2540</v>
      </c>
      <c r="V11" s="135">
        <v>2540</v>
      </c>
      <c r="W11" s="134">
        <f>SUM(X11:AA11)</f>
        <v>500</v>
      </c>
      <c r="X11" s="135"/>
      <c r="Y11" s="135">
        <v>500</v>
      </c>
      <c r="Z11" s="135"/>
      <c r="AA11" s="135"/>
      <c r="AB11" s="134">
        <f>SUM(AC11:AF11)</f>
        <v>7170070</v>
      </c>
      <c r="AC11" s="87">
        <f>'[2]расчет на 13.12.16 род.плата'!AD39</f>
        <v>1577410</v>
      </c>
      <c r="AD11" s="87">
        <f>'[2]расчет на 13.12.16 род.плата'!AE39</f>
        <v>1720810</v>
      </c>
      <c r="AE11" s="87">
        <f>'[2]расчет на 13.12.16 род.плата'!AF39</f>
        <v>1792520</v>
      </c>
      <c r="AF11" s="87">
        <f>'[2]расчет на 13.12.16 род.плата'!AG39</f>
        <v>2079330</v>
      </c>
    </row>
    <row r="12" spans="1:32" ht="16.5" customHeight="1">
      <c r="A12" s="136" t="s">
        <v>122</v>
      </c>
      <c r="B12" s="137">
        <v>4</v>
      </c>
      <c r="C12" s="138">
        <f>C13+C16</f>
        <v>7522130</v>
      </c>
      <c r="D12" s="138">
        <f aca="true" t="shared" si="2" ref="D12:AF12">D13+D16</f>
        <v>1676950</v>
      </c>
      <c r="E12" s="138">
        <f t="shared" si="2"/>
        <v>1824050</v>
      </c>
      <c r="F12" s="138">
        <f t="shared" si="2"/>
        <v>1871160</v>
      </c>
      <c r="G12" s="138">
        <f t="shared" si="2"/>
        <v>2149970</v>
      </c>
      <c r="H12" s="138">
        <f t="shared" si="2"/>
        <v>191400</v>
      </c>
      <c r="I12" s="138">
        <f>I13+I16</f>
        <v>67000</v>
      </c>
      <c r="J12" s="138">
        <f t="shared" si="2"/>
        <v>60200</v>
      </c>
      <c r="K12" s="138">
        <f t="shared" si="2"/>
        <v>26100</v>
      </c>
      <c r="L12" s="138">
        <f t="shared" si="2"/>
        <v>38100</v>
      </c>
      <c r="M12" s="138">
        <f t="shared" si="2"/>
        <v>150000</v>
      </c>
      <c r="N12" s="138">
        <f t="shared" si="2"/>
        <v>30000</v>
      </c>
      <c r="O12" s="138">
        <f t="shared" si="2"/>
        <v>40000</v>
      </c>
      <c r="P12" s="138">
        <f t="shared" si="2"/>
        <v>50000</v>
      </c>
      <c r="Q12" s="138">
        <f t="shared" si="2"/>
        <v>30000</v>
      </c>
      <c r="R12" s="138">
        <f t="shared" si="2"/>
        <v>10160</v>
      </c>
      <c r="S12" s="138">
        <f t="shared" si="2"/>
        <v>2540</v>
      </c>
      <c r="T12" s="138">
        <f t="shared" si="2"/>
        <v>2540</v>
      </c>
      <c r="U12" s="138">
        <f t="shared" si="2"/>
        <v>2540</v>
      </c>
      <c r="V12" s="138">
        <f t="shared" si="2"/>
        <v>2540</v>
      </c>
      <c r="W12" s="138">
        <f t="shared" si="2"/>
        <v>500</v>
      </c>
      <c r="X12" s="138">
        <f t="shared" si="2"/>
        <v>0</v>
      </c>
      <c r="Y12" s="138">
        <f t="shared" si="2"/>
        <v>500</v>
      </c>
      <c r="Z12" s="138">
        <f t="shared" si="2"/>
        <v>0</v>
      </c>
      <c r="AA12" s="138">
        <f t="shared" si="2"/>
        <v>0</v>
      </c>
      <c r="AB12" s="138">
        <f t="shared" si="2"/>
        <v>7170070</v>
      </c>
      <c r="AC12" s="138">
        <f t="shared" si="2"/>
        <v>1577410</v>
      </c>
      <c r="AD12" s="138">
        <f t="shared" si="2"/>
        <v>1720810</v>
      </c>
      <c r="AE12" s="138">
        <f t="shared" si="2"/>
        <v>1792520</v>
      </c>
      <c r="AF12" s="138">
        <f t="shared" si="2"/>
        <v>2079330</v>
      </c>
    </row>
    <row r="13" spans="1:32" ht="16.5" customHeight="1">
      <c r="A13" s="83" t="s">
        <v>123</v>
      </c>
      <c r="B13" s="84"/>
      <c r="C13" s="85">
        <f>SUM(D13:G13)</f>
        <v>101440</v>
      </c>
      <c r="D13" s="86">
        <f>I13+N13+S13+X13+AC13</f>
        <v>35510</v>
      </c>
      <c r="E13" s="86">
        <f aca="true" t="shared" si="3" ref="D13:G35">J13+O13+T13+Y13+AD13</f>
        <v>31910</v>
      </c>
      <c r="F13" s="86">
        <f t="shared" si="3"/>
        <v>13830</v>
      </c>
      <c r="G13" s="86">
        <f t="shared" si="3"/>
        <v>20190</v>
      </c>
      <c r="H13" s="134">
        <f t="shared" si="1"/>
        <v>101440</v>
      </c>
      <c r="I13" s="133">
        <f>SUM(I14:I15)</f>
        <v>35510</v>
      </c>
      <c r="J13" s="133">
        <f>SUM(J14:J15)</f>
        <v>31910</v>
      </c>
      <c r="K13" s="133">
        <f>SUM(K14:K15)</f>
        <v>13830</v>
      </c>
      <c r="L13" s="133">
        <f>SUM(L14:L15)</f>
        <v>20190</v>
      </c>
      <c r="M13" s="134">
        <f aca="true" t="shared" si="4" ref="M13:M35">SUM(N13:Q13)</f>
        <v>0</v>
      </c>
      <c r="N13" s="133">
        <f>SUM(N14:N15)</f>
        <v>0</v>
      </c>
      <c r="O13" s="133">
        <f>SUM(O14:O15)</f>
        <v>0</v>
      </c>
      <c r="P13" s="133">
        <f>SUM(P14:P15)</f>
        <v>0</v>
      </c>
      <c r="Q13" s="133">
        <f>SUM(Q14:Q15)</f>
        <v>0</v>
      </c>
      <c r="R13" s="134">
        <f aca="true" t="shared" si="5" ref="R13:R35">SUM(S13:V13)</f>
        <v>0</v>
      </c>
      <c r="S13" s="133">
        <f>SUM(S14:S15)</f>
        <v>0</v>
      </c>
      <c r="T13" s="133">
        <f>SUM(T14:T15)</f>
        <v>0</v>
      </c>
      <c r="U13" s="133">
        <f>SUM(U14:U15)</f>
        <v>0</v>
      </c>
      <c r="V13" s="133">
        <f>SUM(V14:V15)</f>
        <v>0</v>
      </c>
      <c r="W13" s="134">
        <f aca="true" t="shared" si="6" ref="W13:W35">SUM(X13:AA13)</f>
        <v>0</v>
      </c>
      <c r="X13" s="133">
        <f>SUM(X14:X15)</f>
        <v>0</v>
      </c>
      <c r="Y13" s="133">
        <f>SUM(Y14:Y15)</f>
        <v>0</v>
      </c>
      <c r="Z13" s="133">
        <f>SUM(Z14:Z15)</f>
        <v>0</v>
      </c>
      <c r="AA13" s="133">
        <f>SUM(AA14:AA15)</f>
        <v>0</v>
      </c>
      <c r="AB13" s="134">
        <f aca="true" t="shared" si="7" ref="AB13:AB35">SUM(AC13:AF13)</f>
        <v>0</v>
      </c>
      <c r="AC13" s="133">
        <f>SUM(AC14:AC15)</f>
        <v>0</v>
      </c>
      <c r="AD13" s="133">
        <f>SUM(AD14:AD15)</f>
        <v>0</v>
      </c>
      <c r="AE13" s="133">
        <f>SUM(AE14:AE15)</f>
        <v>0</v>
      </c>
      <c r="AF13" s="133">
        <f>SUM(AF14:AF15)</f>
        <v>0</v>
      </c>
    </row>
    <row r="14" spans="1:32" ht="16.5" customHeight="1">
      <c r="A14" s="46" t="s">
        <v>124</v>
      </c>
      <c r="B14" s="84"/>
      <c r="C14" s="85">
        <f aca="true" t="shared" si="8" ref="C14:C35">SUM(D14:G14)</f>
        <v>77910</v>
      </c>
      <c r="D14" s="86">
        <f>I14+N14+S14+X14+AC14</f>
        <v>27270</v>
      </c>
      <c r="E14" s="86">
        <f t="shared" si="3"/>
        <v>24510</v>
      </c>
      <c r="F14" s="86">
        <f t="shared" si="3"/>
        <v>10620</v>
      </c>
      <c r="G14" s="86">
        <f t="shared" si="3"/>
        <v>15510</v>
      </c>
      <c r="H14" s="134">
        <f t="shared" si="1"/>
        <v>77910</v>
      </c>
      <c r="I14" s="135">
        <v>27270</v>
      </c>
      <c r="J14" s="139">
        <v>24510</v>
      </c>
      <c r="K14" s="139">
        <v>10620</v>
      </c>
      <c r="L14" s="139">
        <v>15510</v>
      </c>
      <c r="M14" s="134">
        <f t="shared" si="4"/>
        <v>0</v>
      </c>
      <c r="N14" s="87"/>
      <c r="O14" s="89"/>
      <c r="P14" s="89"/>
      <c r="Q14" s="89"/>
      <c r="R14" s="134">
        <f t="shared" si="5"/>
        <v>0</v>
      </c>
      <c r="S14" s="87"/>
      <c r="T14" s="89"/>
      <c r="U14" s="89"/>
      <c r="V14" s="89"/>
      <c r="W14" s="134">
        <f t="shared" si="6"/>
        <v>0</v>
      </c>
      <c r="X14" s="87"/>
      <c r="Y14" s="89"/>
      <c r="Z14" s="89"/>
      <c r="AA14" s="89"/>
      <c r="AB14" s="134">
        <f t="shared" si="7"/>
        <v>0</v>
      </c>
      <c r="AC14" s="87"/>
      <c r="AD14" s="89"/>
      <c r="AE14" s="89"/>
      <c r="AF14" s="89"/>
    </row>
    <row r="15" spans="1:32" ht="16.5" customHeight="1">
      <c r="A15" s="46" t="s">
        <v>125</v>
      </c>
      <c r="B15" s="84"/>
      <c r="C15" s="85">
        <f t="shared" si="8"/>
        <v>23530</v>
      </c>
      <c r="D15" s="86">
        <f t="shared" si="3"/>
        <v>8240</v>
      </c>
      <c r="E15" s="86">
        <f t="shared" si="3"/>
        <v>7400</v>
      </c>
      <c r="F15" s="86">
        <f t="shared" si="3"/>
        <v>3210</v>
      </c>
      <c r="G15" s="86">
        <f t="shared" si="3"/>
        <v>4680</v>
      </c>
      <c r="H15" s="134">
        <f t="shared" si="1"/>
        <v>23530</v>
      </c>
      <c r="I15" s="135">
        <v>8240</v>
      </c>
      <c r="J15" s="139">
        <v>7400</v>
      </c>
      <c r="K15" s="139">
        <v>3210</v>
      </c>
      <c r="L15" s="139">
        <v>4680</v>
      </c>
      <c r="M15" s="134">
        <f t="shared" si="4"/>
        <v>0</v>
      </c>
      <c r="N15" s="87"/>
      <c r="O15" s="89"/>
      <c r="P15" s="89"/>
      <c r="Q15" s="89"/>
      <c r="R15" s="134">
        <f t="shared" si="5"/>
        <v>0</v>
      </c>
      <c r="S15" s="87"/>
      <c r="T15" s="89"/>
      <c r="U15" s="89"/>
      <c r="V15" s="89"/>
      <c r="W15" s="134">
        <f t="shared" si="6"/>
        <v>0</v>
      </c>
      <c r="X15" s="87"/>
      <c r="Y15" s="89"/>
      <c r="Z15" s="89"/>
      <c r="AA15" s="89"/>
      <c r="AB15" s="134">
        <f t="shared" si="7"/>
        <v>0</v>
      </c>
      <c r="AC15" s="87"/>
      <c r="AD15" s="89"/>
      <c r="AE15" s="89"/>
      <c r="AF15" s="89"/>
    </row>
    <row r="16" spans="1:32" ht="16.5" customHeight="1">
      <c r="A16" s="140" t="s">
        <v>126</v>
      </c>
      <c r="B16" s="141"/>
      <c r="C16" s="142">
        <f>SUM(D16:G16)</f>
        <v>7420690</v>
      </c>
      <c r="D16" s="143">
        <f>I16+N16+S16+X16+AC16</f>
        <v>1641440</v>
      </c>
      <c r="E16" s="143">
        <f t="shared" si="3"/>
        <v>1792140</v>
      </c>
      <c r="F16" s="143">
        <f t="shared" si="3"/>
        <v>1857330</v>
      </c>
      <c r="G16" s="143">
        <f t="shared" si="3"/>
        <v>2129780</v>
      </c>
      <c r="H16" s="134">
        <f t="shared" si="1"/>
        <v>89960</v>
      </c>
      <c r="I16" s="133">
        <f>SUM(I17:I35)</f>
        <v>31490</v>
      </c>
      <c r="J16" s="133">
        <f>SUM(J17:J35)</f>
        <v>28290</v>
      </c>
      <c r="K16" s="133">
        <f>SUM(K17:K35)</f>
        <v>12270</v>
      </c>
      <c r="L16" s="133">
        <f>SUM(L17:L35)</f>
        <v>17910</v>
      </c>
      <c r="M16" s="134">
        <f t="shared" si="4"/>
        <v>150000</v>
      </c>
      <c r="N16" s="133">
        <f>SUM(N17:N35)</f>
        <v>30000</v>
      </c>
      <c r="O16" s="133">
        <f>SUM(O17:O35)</f>
        <v>40000</v>
      </c>
      <c r="P16" s="133">
        <f>SUM(P17:P35)</f>
        <v>50000</v>
      </c>
      <c r="Q16" s="133">
        <f>SUM(Q17:Q35)</f>
        <v>30000</v>
      </c>
      <c r="R16" s="134">
        <f t="shared" si="5"/>
        <v>10160</v>
      </c>
      <c r="S16" s="133">
        <f>SUM(S17:S35)</f>
        <v>2540</v>
      </c>
      <c r="T16" s="133">
        <f>SUM(T17:T35)</f>
        <v>2540</v>
      </c>
      <c r="U16" s="133">
        <f>SUM(U17:U35)</f>
        <v>2540</v>
      </c>
      <c r="V16" s="133">
        <f>SUM(V17:V35)</f>
        <v>2540</v>
      </c>
      <c r="W16" s="134">
        <f t="shared" si="6"/>
        <v>500</v>
      </c>
      <c r="X16" s="133">
        <f>SUM(X17:X35)</f>
        <v>0</v>
      </c>
      <c r="Y16" s="133">
        <f>SUM(Y17:Y35)</f>
        <v>500</v>
      </c>
      <c r="Z16" s="133">
        <f>SUM(Z17:Z35)</f>
        <v>0</v>
      </c>
      <c r="AA16" s="133">
        <f>SUM(AA17:AA35)</f>
        <v>0</v>
      </c>
      <c r="AB16" s="134">
        <f t="shared" si="7"/>
        <v>7170070</v>
      </c>
      <c r="AC16" s="133">
        <f>SUM(AC17:AC35)</f>
        <v>1577410</v>
      </c>
      <c r="AD16" s="133">
        <f>SUM(AD17:AD35)</f>
        <v>1720810</v>
      </c>
      <c r="AE16" s="133">
        <f>SUM(AE17:AE35)</f>
        <v>1792520</v>
      </c>
      <c r="AF16" s="133">
        <f>SUM(AF17:AF35)</f>
        <v>2079330</v>
      </c>
    </row>
    <row r="17" spans="1:32" ht="16.5" customHeight="1">
      <c r="A17" s="46" t="s">
        <v>127</v>
      </c>
      <c r="B17" s="84"/>
      <c r="C17" s="85">
        <f t="shared" si="8"/>
        <v>0</v>
      </c>
      <c r="D17" s="86">
        <f>I17+N17+S17+X17+AC17</f>
        <v>0</v>
      </c>
      <c r="E17" s="86">
        <f t="shared" si="3"/>
        <v>0</v>
      </c>
      <c r="F17" s="86">
        <f t="shared" si="3"/>
        <v>0</v>
      </c>
      <c r="G17" s="86">
        <f t="shared" si="3"/>
        <v>0</v>
      </c>
      <c r="H17" s="134">
        <f t="shared" si="1"/>
        <v>0</v>
      </c>
      <c r="I17" s="135"/>
      <c r="J17" s="139"/>
      <c r="K17" s="139"/>
      <c r="L17" s="139"/>
      <c r="M17" s="134">
        <f t="shared" si="4"/>
        <v>0</v>
      </c>
      <c r="N17" s="87"/>
      <c r="O17" s="89"/>
      <c r="P17" s="89"/>
      <c r="Q17" s="89"/>
      <c r="R17" s="134">
        <f t="shared" si="5"/>
        <v>0</v>
      </c>
      <c r="S17" s="135"/>
      <c r="T17" s="139"/>
      <c r="U17" s="139"/>
      <c r="V17" s="139"/>
      <c r="W17" s="134">
        <f t="shared" si="6"/>
        <v>0</v>
      </c>
      <c r="X17" s="135"/>
      <c r="Y17" s="139"/>
      <c r="Z17" s="139"/>
      <c r="AA17" s="139"/>
      <c r="AB17" s="134">
        <f t="shared" si="7"/>
        <v>0</v>
      </c>
      <c r="AC17" s="87"/>
      <c r="AD17" s="89"/>
      <c r="AE17" s="89"/>
      <c r="AF17" s="89"/>
    </row>
    <row r="18" spans="1:32" ht="16.5" customHeight="1">
      <c r="A18" s="46" t="s">
        <v>128</v>
      </c>
      <c r="B18" s="91"/>
      <c r="C18" s="85">
        <f t="shared" si="8"/>
        <v>0</v>
      </c>
      <c r="D18" s="86">
        <f t="shared" si="3"/>
        <v>0</v>
      </c>
      <c r="E18" s="86">
        <f t="shared" si="3"/>
        <v>0</v>
      </c>
      <c r="F18" s="86">
        <f t="shared" si="3"/>
        <v>0</v>
      </c>
      <c r="G18" s="86">
        <f t="shared" si="3"/>
        <v>0</v>
      </c>
      <c r="H18" s="134">
        <f t="shared" si="1"/>
        <v>0</v>
      </c>
      <c r="I18" s="135"/>
      <c r="J18" s="139"/>
      <c r="K18" s="139"/>
      <c r="L18" s="139"/>
      <c r="M18" s="134">
        <f t="shared" si="4"/>
        <v>0</v>
      </c>
      <c r="N18" s="87"/>
      <c r="O18" s="89"/>
      <c r="P18" s="89"/>
      <c r="Q18" s="89"/>
      <c r="R18" s="134">
        <f t="shared" si="5"/>
        <v>0</v>
      </c>
      <c r="S18" s="135"/>
      <c r="T18" s="139"/>
      <c r="U18" s="139"/>
      <c r="V18" s="139"/>
      <c r="W18" s="134">
        <f t="shared" si="6"/>
        <v>0</v>
      </c>
      <c r="X18" s="139"/>
      <c r="Y18" s="139"/>
      <c r="Z18" s="139"/>
      <c r="AA18" s="139"/>
      <c r="AB18" s="134">
        <f t="shared" si="7"/>
        <v>0</v>
      </c>
      <c r="AC18" s="87"/>
      <c r="AD18" s="89"/>
      <c r="AE18" s="89"/>
      <c r="AF18" s="89"/>
    </row>
    <row r="19" spans="1:32" ht="16.5" customHeight="1">
      <c r="A19" s="46" t="s">
        <v>129</v>
      </c>
      <c r="B19" s="84"/>
      <c r="C19" s="85">
        <f t="shared" si="8"/>
        <v>0</v>
      </c>
      <c r="D19" s="86">
        <f t="shared" si="3"/>
        <v>0</v>
      </c>
      <c r="E19" s="86">
        <f t="shared" si="3"/>
        <v>0</v>
      </c>
      <c r="F19" s="86">
        <f t="shared" si="3"/>
        <v>0</v>
      </c>
      <c r="G19" s="86">
        <f t="shared" si="3"/>
        <v>0</v>
      </c>
      <c r="H19" s="134">
        <f t="shared" si="1"/>
        <v>0</v>
      </c>
      <c r="I19" s="135"/>
      <c r="J19" s="139"/>
      <c r="K19" s="139"/>
      <c r="L19" s="139"/>
      <c r="M19" s="134">
        <f t="shared" si="4"/>
        <v>0</v>
      </c>
      <c r="N19" s="87"/>
      <c r="O19" s="89"/>
      <c r="P19" s="89"/>
      <c r="Q19" s="89"/>
      <c r="R19" s="134">
        <f t="shared" si="5"/>
        <v>0</v>
      </c>
      <c r="S19" s="135"/>
      <c r="T19" s="139"/>
      <c r="U19" s="139"/>
      <c r="V19" s="139"/>
      <c r="W19" s="134">
        <f t="shared" si="6"/>
        <v>0</v>
      </c>
      <c r="X19" s="135"/>
      <c r="Y19" s="139"/>
      <c r="Z19" s="139"/>
      <c r="AA19" s="139"/>
      <c r="AB19" s="134">
        <f t="shared" si="7"/>
        <v>0</v>
      </c>
      <c r="AC19" s="87"/>
      <c r="AD19" s="89"/>
      <c r="AE19" s="89"/>
      <c r="AF19" s="89"/>
    </row>
    <row r="20" spans="1:32" ht="16.5" customHeight="1">
      <c r="A20" s="46" t="s">
        <v>130</v>
      </c>
      <c r="B20" s="91"/>
      <c r="C20" s="85">
        <f t="shared" si="8"/>
        <v>0</v>
      </c>
      <c r="D20" s="86">
        <f t="shared" si="3"/>
        <v>0</v>
      </c>
      <c r="E20" s="86">
        <f t="shared" si="3"/>
        <v>0</v>
      </c>
      <c r="F20" s="86">
        <f t="shared" si="3"/>
        <v>0</v>
      </c>
      <c r="G20" s="86">
        <f t="shared" si="3"/>
        <v>0</v>
      </c>
      <c r="H20" s="134">
        <f t="shared" si="1"/>
        <v>0</v>
      </c>
      <c r="I20" s="135"/>
      <c r="J20" s="139"/>
      <c r="K20" s="139"/>
      <c r="L20" s="139"/>
      <c r="M20" s="134">
        <f t="shared" si="4"/>
        <v>0</v>
      </c>
      <c r="N20" s="87"/>
      <c r="O20" s="89"/>
      <c r="P20" s="89"/>
      <c r="Q20" s="89"/>
      <c r="R20" s="134">
        <f t="shared" si="5"/>
        <v>0</v>
      </c>
      <c r="S20" s="135"/>
      <c r="T20" s="139"/>
      <c r="U20" s="139"/>
      <c r="V20" s="139"/>
      <c r="W20" s="134">
        <f t="shared" si="6"/>
        <v>0</v>
      </c>
      <c r="X20" s="135"/>
      <c r="Y20" s="139"/>
      <c r="Z20" s="139"/>
      <c r="AA20" s="139"/>
      <c r="AB20" s="134">
        <f t="shared" si="7"/>
        <v>0</v>
      </c>
      <c r="AC20" s="87"/>
      <c r="AD20" s="89"/>
      <c r="AE20" s="89"/>
      <c r="AF20" s="89"/>
    </row>
    <row r="21" spans="1:32" ht="16.5" customHeight="1">
      <c r="A21" s="46" t="s">
        <v>131</v>
      </c>
      <c r="B21" s="84"/>
      <c r="C21" s="85">
        <f t="shared" si="8"/>
        <v>2000</v>
      </c>
      <c r="D21" s="86">
        <f t="shared" si="3"/>
        <v>500</v>
      </c>
      <c r="E21" s="86">
        <f t="shared" si="3"/>
        <v>500</v>
      </c>
      <c r="F21" s="86">
        <f t="shared" si="3"/>
        <v>500</v>
      </c>
      <c r="G21" s="86">
        <f t="shared" si="3"/>
        <v>500</v>
      </c>
      <c r="H21" s="134">
        <f t="shared" si="1"/>
        <v>2000</v>
      </c>
      <c r="I21" s="135">
        <v>500</v>
      </c>
      <c r="J21" s="139">
        <v>500</v>
      </c>
      <c r="K21" s="139">
        <v>500</v>
      </c>
      <c r="L21" s="139">
        <v>500</v>
      </c>
      <c r="M21" s="134">
        <f t="shared" si="4"/>
        <v>0</v>
      </c>
      <c r="N21" s="87"/>
      <c r="O21" s="89"/>
      <c r="P21" s="89"/>
      <c r="Q21" s="89"/>
      <c r="R21" s="134">
        <f t="shared" si="5"/>
        <v>0</v>
      </c>
      <c r="S21" s="135"/>
      <c r="T21" s="139"/>
      <c r="U21" s="139"/>
      <c r="V21" s="139"/>
      <c r="W21" s="134">
        <f t="shared" si="6"/>
        <v>0</v>
      </c>
      <c r="X21" s="135"/>
      <c r="Y21" s="139"/>
      <c r="Z21" s="139"/>
      <c r="AA21" s="139"/>
      <c r="AB21" s="134">
        <f t="shared" si="7"/>
        <v>0</v>
      </c>
      <c r="AC21" s="87"/>
      <c r="AD21" s="89"/>
      <c r="AE21" s="89"/>
      <c r="AF21" s="89"/>
    </row>
    <row r="22" spans="1:32" ht="16.5" customHeight="1">
      <c r="A22" s="46" t="s">
        <v>132</v>
      </c>
      <c r="B22" s="91"/>
      <c r="C22" s="85">
        <f t="shared" si="8"/>
        <v>0</v>
      </c>
      <c r="D22" s="86">
        <f t="shared" si="3"/>
        <v>0</v>
      </c>
      <c r="E22" s="86">
        <f t="shared" si="3"/>
        <v>0</v>
      </c>
      <c r="F22" s="86">
        <f t="shared" si="3"/>
        <v>0</v>
      </c>
      <c r="G22" s="86">
        <f t="shared" si="3"/>
        <v>0</v>
      </c>
      <c r="H22" s="134">
        <f t="shared" si="1"/>
        <v>0</v>
      </c>
      <c r="I22" s="135"/>
      <c r="J22" s="139"/>
      <c r="K22" s="139"/>
      <c r="L22" s="139"/>
      <c r="M22" s="134">
        <f t="shared" si="4"/>
        <v>0</v>
      </c>
      <c r="N22" s="135"/>
      <c r="O22" s="139"/>
      <c r="P22" s="139"/>
      <c r="Q22" s="139"/>
      <c r="R22" s="134">
        <f t="shared" si="5"/>
        <v>0</v>
      </c>
      <c r="S22" s="135"/>
      <c r="T22" s="139"/>
      <c r="U22" s="139"/>
      <c r="V22" s="139"/>
      <c r="W22" s="134">
        <f t="shared" si="6"/>
        <v>0</v>
      </c>
      <c r="X22" s="135"/>
      <c r="Y22" s="139"/>
      <c r="Z22" s="139"/>
      <c r="AA22" s="139"/>
      <c r="AB22" s="134">
        <f t="shared" si="7"/>
        <v>0</v>
      </c>
      <c r="AC22" s="87"/>
      <c r="AD22" s="89"/>
      <c r="AE22" s="89"/>
      <c r="AF22" s="89"/>
    </row>
    <row r="23" spans="1:32" ht="16.5" customHeight="1">
      <c r="A23" s="46" t="s">
        <v>133</v>
      </c>
      <c r="B23" s="84"/>
      <c r="C23" s="85">
        <f t="shared" si="8"/>
        <v>0</v>
      </c>
      <c r="D23" s="86">
        <f t="shared" si="3"/>
        <v>0</v>
      </c>
      <c r="E23" s="86">
        <f t="shared" si="3"/>
        <v>0</v>
      </c>
      <c r="F23" s="86">
        <f t="shared" si="3"/>
        <v>0</v>
      </c>
      <c r="G23" s="86">
        <f t="shared" si="3"/>
        <v>0</v>
      </c>
      <c r="H23" s="134">
        <f t="shared" si="1"/>
        <v>0</v>
      </c>
      <c r="I23" s="135"/>
      <c r="J23" s="139"/>
      <c r="K23" s="139"/>
      <c r="L23" s="139"/>
      <c r="M23" s="134">
        <f t="shared" si="4"/>
        <v>0</v>
      </c>
      <c r="N23" s="135"/>
      <c r="O23" s="139"/>
      <c r="P23" s="139"/>
      <c r="Q23" s="139"/>
      <c r="R23" s="134">
        <f t="shared" si="5"/>
        <v>0</v>
      </c>
      <c r="S23" s="135"/>
      <c r="T23" s="139"/>
      <c r="U23" s="139"/>
      <c r="V23" s="139"/>
      <c r="W23" s="134">
        <f t="shared" si="6"/>
        <v>0</v>
      </c>
      <c r="X23" s="135"/>
      <c r="Y23" s="139"/>
      <c r="Z23" s="139"/>
      <c r="AA23" s="139"/>
      <c r="AB23" s="134">
        <f t="shared" si="7"/>
        <v>0</v>
      </c>
      <c r="AC23" s="87"/>
      <c r="AD23" s="89"/>
      <c r="AE23" s="89"/>
      <c r="AF23" s="89"/>
    </row>
    <row r="24" spans="1:32" ht="16.5" customHeight="1">
      <c r="A24" s="46" t="s">
        <v>134</v>
      </c>
      <c r="B24" s="91"/>
      <c r="C24" s="85">
        <f t="shared" si="8"/>
        <v>0</v>
      </c>
      <c r="D24" s="86">
        <f t="shared" si="3"/>
        <v>0</v>
      </c>
      <c r="E24" s="86">
        <f t="shared" si="3"/>
        <v>0</v>
      </c>
      <c r="F24" s="86">
        <f t="shared" si="3"/>
        <v>0</v>
      </c>
      <c r="G24" s="86">
        <f t="shared" si="3"/>
        <v>0</v>
      </c>
      <c r="H24" s="134">
        <f t="shared" si="1"/>
        <v>0</v>
      </c>
      <c r="I24" s="135"/>
      <c r="J24" s="139"/>
      <c r="K24" s="139"/>
      <c r="L24" s="139"/>
      <c r="M24" s="134">
        <f t="shared" si="4"/>
        <v>0</v>
      </c>
      <c r="N24" s="87"/>
      <c r="O24" s="89"/>
      <c r="P24" s="89"/>
      <c r="Q24" s="89"/>
      <c r="R24" s="134">
        <f t="shared" si="5"/>
        <v>0</v>
      </c>
      <c r="S24" s="135"/>
      <c r="T24" s="139"/>
      <c r="U24" s="139"/>
      <c r="V24" s="139"/>
      <c r="W24" s="134">
        <f t="shared" si="6"/>
        <v>0</v>
      </c>
      <c r="X24" s="135"/>
      <c r="Y24" s="139"/>
      <c r="Z24" s="139"/>
      <c r="AA24" s="139"/>
      <c r="AB24" s="134">
        <f t="shared" si="7"/>
        <v>0</v>
      </c>
      <c r="AC24" s="87"/>
      <c r="AD24" s="89"/>
      <c r="AE24" s="89"/>
      <c r="AF24" s="89"/>
    </row>
    <row r="25" spans="1:32" ht="15" customHeight="1">
      <c r="A25" s="46" t="s">
        <v>163</v>
      </c>
      <c r="B25" s="84"/>
      <c r="C25" s="85">
        <f t="shared" si="8"/>
        <v>0</v>
      </c>
      <c r="D25" s="86">
        <f t="shared" si="3"/>
        <v>0</v>
      </c>
      <c r="E25" s="86">
        <f t="shared" si="3"/>
        <v>0</v>
      </c>
      <c r="F25" s="86">
        <f t="shared" si="3"/>
        <v>0</v>
      </c>
      <c r="G25" s="86">
        <f t="shared" si="3"/>
        <v>0</v>
      </c>
      <c r="H25" s="134">
        <f t="shared" si="1"/>
        <v>0</v>
      </c>
      <c r="I25" s="87"/>
      <c r="J25" s="89"/>
      <c r="K25" s="89"/>
      <c r="L25" s="89"/>
      <c r="M25" s="134">
        <f t="shared" si="4"/>
        <v>0</v>
      </c>
      <c r="N25" s="87"/>
      <c r="O25" s="89"/>
      <c r="P25" s="89"/>
      <c r="Q25" s="89"/>
      <c r="R25" s="134">
        <f t="shared" si="5"/>
        <v>0</v>
      </c>
      <c r="S25" s="87"/>
      <c r="T25" s="89"/>
      <c r="U25" s="89"/>
      <c r="V25" s="89"/>
      <c r="W25" s="134">
        <f t="shared" si="6"/>
        <v>0</v>
      </c>
      <c r="X25" s="87"/>
      <c r="Y25" s="89"/>
      <c r="Z25" s="89"/>
      <c r="AA25" s="89"/>
      <c r="AB25" s="134">
        <f t="shared" si="7"/>
        <v>0</v>
      </c>
      <c r="AC25" s="87"/>
      <c r="AD25" s="89"/>
      <c r="AE25" s="89"/>
      <c r="AF25" s="89"/>
    </row>
    <row r="26" spans="1:32" ht="16.5" customHeight="1">
      <c r="A26" s="46" t="s">
        <v>135</v>
      </c>
      <c r="B26" s="91"/>
      <c r="C26" s="85">
        <f t="shared" si="8"/>
        <v>5000</v>
      </c>
      <c r="D26" s="86">
        <f t="shared" si="3"/>
        <v>0</v>
      </c>
      <c r="E26" s="86">
        <f t="shared" si="3"/>
        <v>5000</v>
      </c>
      <c r="F26" s="86">
        <f t="shared" si="3"/>
        <v>0</v>
      </c>
      <c r="G26" s="86">
        <f t="shared" si="3"/>
        <v>0</v>
      </c>
      <c r="H26" s="134">
        <f t="shared" si="1"/>
        <v>5000</v>
      </c>
      <c r="I26" s="135"/>
      <c r="J26" s="139">
        <v>5000</v>
      </c>
      <c r="K26" s="139"/>
      <c r="L26" s="139"/>
      <c r="M26" s="134">
        <f t="shared" si="4"/>
        <v>0</v>
      </c>
      <c r="N26" s="87"/>
      <c r="O26" s="89"/>
      <c r="P26" s="89"/>
      <c r="Q26" s="89"/>
      <c r="R26" s="134">
        <f t="shared" si="5"/>
        <v>0</v>
      </c>
      <c r="S26" s="135"/>
      <c r="T26" s="139"/>
      <c r="U26" s="139"/>
      <c r="V26" s="139"/>
      <c r="W26" s="134">
        <f t="shared" si="6"/>
        <v>0</v>
      </c>
      <c r="X26" s="135"/>
      <c r="Y26" s="139"/>
      <c r="Z26" s="139"/>
      <c r="AA26" s="139"/>
      <c r="AB26" s="134">
        <f t="shared" si="7"/>
        <v>0</v>
      </c>
      <c r="AC26" s="87"/>
      <c r="AD26" s="89"/>
      <c r="AE26" s="89"/>
      <c r="AF26" s="89"/>
    </row>
    <row r="27" spans="1:32" ht="16.5" customHeight="1">
      <c r="A27" s="46" t="s">
        <v>136</v>
      </c>
      <c r="B27" s="84"/>
      <c r="C27" s="85">
        <f t="shared" si="8"/>
        <v>2040</v>
      </c>
      <c r="D27" s="86">
        <f t="shared" si="3"/>
        <v>510</v>
      </c>
      <c r="E27" s="86">
        <f t="shared" si="3"/>
        <v>510</v>
      </c>
      <c r="F27" s="86">
        <f t="shared" si="3"/>
        <v>510</v>
      </c>
      <c r="G27" s="86">
        <f t="shared" si="3"/>
        <v>510</v>
      </c>
      <c r="H27" s="134">
        <f t="shared" si="1"/>
        <v>0</v>
      </c>
      <c r="I27" s="135"/>
      <c r="J27" s="139"/>
      <c r="K27" s="139"/>
      <c r="L27" s="139"/>
      <c r="M27" s="134">
        <f t="shared" si="4"/>
        <v>0</v>
      </c>
      <c r="N27" s="87"/>
      <c r="O27" s="89"/>
      <c r="P27" s="89"/>
      <c r="Q27" s="89"/>
      <c r="R27" s="134">
        <f t="shared" si="5"/>
        <v>2040</v>
      </c>
      <c r="S27" s="135">
        <v>510</v>
      </c>
      <c r="T27" s="139">
        <v>510</v>
      </c>
      <c r="U27" s="139">
        <v>510</v>
      </c>
      <c r="V27" s="139">
        <v>510</v>
      </c>
      <c r="W27" s="134">
        <f t="shared" si="6"/>
        <v>0</v>
      </c>
      <c r="X27" s="135"/>
      <c r="Y27" s="139"/>
      <c r="Z27" s="139"/>
      <c r="AA27" s="139"/>
      <c r="AB27" s="134">
        <f t="shared" si="7"/>
        <v>0</v>
      </c>
      <c r="AC27" s="87"/>
      <c r="AD27" s="89"/>
      <c r="AE27" s="89"/>
      <c r="AF27" s="89"/>
    </row>
    <row r="28" spans="1:32" ht="16.5" customHeight="1">
      <c r="A28" s="46" t="s">
        <v>137</v>
      </c>
      <c r="B28" s="91"/>
      <c r="C28" s="85">
        <f t="shared" si="8"/>
        <v>33900</v>
      </c>
      <c r="D28" s="86">
        <f t="shared" si="3"/>
        <v>30000</v>
      </c>
      <c r="E28" s="86">
        <f t="shared" si="3"/>
        <v>900</v>
      </c>
      <c r="F28" s="86">
        <f t="shared" si="3"/>
        <v>3000</v>
      </c>
      <c r="G28" s="86">
        <f t="shared" si="3"/>
        <v>0</v>
      </c>
      <c r="H28" s="134">
        <f t="shared" si="1"/>
        <v>27000</v>
      </c>
      <c r="I28" s="135">
        <v>27000</v>
      </c>
      <c r="J28" s="139"/>
      <c r="K28" s="139"/>
      <c r="L28" s="139"/>
      <c r="M28" s="134">
        <f t="shared" si="4"/>
        <v>6900</v>
      </c>
      <c r="N28" s="135">
        <v>3000</v>
      </c>
      <c r="O28" s="139">
        <v>900</v>
      </c>
      <c r="P28" s="139">
        <v>3000</v>
      </c>
      <c r="Q28" s="139"/>
      <c r="R28" s="134">
        <f t="shared" si="5"/>
        <v>0</v>
      </c>
      <c r="S28" s="135"/>
      <c r="T28" s="139"/>
      <c r="U28" s="139"/>
      <c r="V28" s="139"/>
      <c r="W28" s="134">
        <f t="shared" si="6"/>
        <v>0</v>
      </c>
      <c r="X28" s="135"/>
      <c r="Y28" s="139"/>
      <c r="Z28" s="139"/>
      <c r="AA28" s="139"/>
      <c r="AB28" s="134">
        <f t="shared" si="7"/>
        <v>0</v>
      </c>
      <c r="AC28" s="87"/>
      <c r="AD28" s="89"/>
      <c r="AE28" s="89"/>
      <c r="AF28" s="89"/>
    </row>
    <row r="29" spans="1:32" ht="16.5" customHeight="1">
      <c r="A29" s="46" t="s">
        <v>138</v>
      </c>
      <c r="B29" s="84"/>
      <c r="C29" s="85">
        <f t="shared" si="8"/>
        <v>40400</v>
      </c>
      <c r="D29" s="86">
        <f t="shared" si="3"/>
        <v>4000</v>
      </c>
      <c r="E29" s="86">
        <f t="shared" si="3"/>
        <v>2000</v>
      </c>
      <c r="F29" s="86">
        <f t="shared" si="3"/>
        <v>15900</v>
      </c>
      <c r="G29" s="86">
        <f t="shared" si="3"/>
        <v>18500</v>
      </c>
      <c r="H29" s="134">
        <f t="shared" si="1"/>
        <v>0</v>
      </c>
      <c r="I29" s="135"/>
      <c r="J29" s="139"/>
      <c r="K29" s="139"/>
      <c r="L29" s="139"/>
      <c r="M29" s="134">
        <f t="shared" si="4"/>
        <v>40400</v>
      </c>
      <c r="N29" s="87">
        <v>4000</v>
      </c>
      <c r="O29" s="89">
        <v>2000</v>
      </c>
      <c r="P29" s="89">
        <v>15900</v>
      </c>
      <c r="Q29" s="89">
        <v>18500</v>
      </c>
      <c r="R29" s="134">
        <f t="shared" si="5"/>
        <v>0</v>
      </c>
      <c r="S29" s="135"/>
      <c r="T29" s="139"/>
      <c r="U29" s="139"/>
      <c r="V29" s="139"/>
      <c r="W29" s="134">
        <f t="shared" si="6"/>
        <v>0</v>
      </c>
      <c r="X29" s="135"/>
      <c r="Y29" s="139"/>
      <c r="Z29" s="139"/>
      <c r="AA29" s="139"/>
      <c r="AB29" s="134">
        <f t="shared" si="7"/>
        <v>0</v>
      </c>
      <c r="AC29" s="87"/>
      <c r="AD29" s="89"/>
      <c r="AE29" s="89"/>
      <c r="AF29" s="89"/>
    </row>
    <row r="30" spans="1:32" ht="16.5" customHeight="1">
      <c r="A30" s="46" t="s">
        <v>139</v>
      </c>
      <c r="B30" s="91"/>
      <c r="C30" s="85">
        <f t="shared" si="8"/>
        <v>0</v>
      </c>
      <c r="D30" s="86">
        <f t="shared" si="3"/>
        <v>0</v>
      </c>
      <c r="E30" s="86">
        <f t="shared" si="3"/>
        <v>0</v>
      </c>
      <c r="F30" s="86">
        <f t="shared" si="3"/>
        <v>0</v>
      </c>
      <c r="G30" s="86">
        <f t="shared" si="3"/>
        <v>0</v>
      </c>
      <c r="H30" s="134">
        <f t="shared" si="1"/>
        <v>0</v>
      </c>
      <c r="I30" s="135"/>
      <c r="J30" s="139"/>
      <c r="K30" s="139"/>
      <c r="L30" s="139"/>
      <c r="M30" s="134">
        <f t="shared" si="4"/>
        <v>0</v>
      </c>
      <c r="N30" s="87"/>
      <c r="O30" s="89"/>
      <c r="P30" s="89"/>
      <c r="Q30" s="89"/>
      <c r="R30" s="134">
        <f t="shared" si="5"/>
        <v>0</v>
      </c>
      <c r="S30" s="135"/>
      <c r="T30" s="139"/>
      <c r="U30" s="139"/>
      <c r="V30" s="139"/>
      <c r="W30" s="134">
        <f t="shared" si="6"/>
        <v>0</v>
      </c>
      <c r="X30" s="135"/>
      <c r="Y30" s="139"/>
      <c r="Z30" s="139"/>
      <c r="AA30" s="139"/>
      <c r="AB30" s="134">
        <f t="shared" si="7"/>
        <v>0</v>
      </c>
      <c r="AC30" s="87"/>
      <c r="AD30" s="89"/>
      <c r="AE30" s="89"/>
      <c r="AF30" s="89"/>
    </row>
    <row r="31" spans="1:32" ht="16.5" customHeight="1">
      <c r="A31" s="46" t="s">
        <v>140</v>
      </c>
      <c r="B31" s="84"/>
      <c r="C31" s="85">
        <f t="shared" si="8"/>
        <v>0</v>
      </c>
      <c r="D31" s="86">
        <f t="shared" si="3"/>
        <v>0</v>
      </c>
      <c r="E31" s="86">
        <f t="shared" si="3"/>
        <v>0</v>
      </c>
      <c r="F31" s="86">
        <f t="shared" si="3"/>
        <v>0</v>
      </c>
      <c r="G31" s="86">
        <f t="shared" si="3"/>
        <v>0</v>
      </c>
      <c r="H31" s="134">
        <f t="shared" si="1"/>
        <v>0</v>
      </c>
      <c r="I31" s="135"/>
      <c r="J31" s="139"/>
      <c r="K31" s="139"/>
      <c r="L31" s="139"/>
      <c r="M31" s="134">
        <f t="shared" si="4"/>
        <v>0</v>
      </c>
      <c r="N31" s="87"/>
      <c r="O31" s="89"/>
      <c r="P31" s="89"/>
      <c r="Q31" s="89"/>
      <c r="R31" s="134">
        <f t="shared" si="5"/>
        <v>0</v>
      </c>
      <c r="S31" s="135"/>
      <c r="T31" s="139"/>
      <c r="U31" s="139"/>
      <c r="V31" s="139"/>
      <c r="W31" s="134">
        <f t="shared" si="6"/>
        <v>0</v>
      </c>
      <c r="X31" s="135"/>
      <c r="Y31" s="139"/>
      <c r="Z31" s="139"/>
      <c r="AA31" s="139"/>
      <c r="AB31" s="134">
        <f t="shared" si="7"/>
        <v>0</v>
      </c>
      <c r="AC31" s="87"/>
      <c r="AD31" s="89"/>
      <c r="AE31" s="89"/>
      <c r="AF31" s="89"/>
    </row>
    <row r="32" spans="1:32" ht="16.5" customHeight="1">
      <c r="A32" s="46" t="s">
        <v>164</v>
      </c>
      <c r="B32" s="91"/>
      <c r="C32" s="85">
        <f t="shared" si="8"/>
        <v>6988010</v>
      </c>
      <c r="D32" s="86">
        <f t="shared" si="3"/>
        <v>1537360</v>
      </c>
      <c r="E32" s="86">
        <f t="shared" si="3"/>
        <v>1677120</v>
      </c>
      <c r="F32" s="86">
        <f t="shared" si="3"/>
        <v>1747000</v>
      </c>
      <c r="G32" s="86">
        <f t="shared" si="3"/>
        <v>2026530</v>
      </c>
      <c r="H32" s="134">
        <f t="shared" si="1"/>
        <v>0</v>
      </c>
      <c r="I32" s="135"/>
      <c r="J32" s="139"/>
      <c r="K32" s="139"/>
      <c r="L32" s="139"/>
      <c r="M32" s="134">
        <f t="shared" si="4"/>
        <v>0</v>
      </c>
      <c r="N32" s="87"/>
      <c r="O32" s="89"/>
      <c r="P32" s="89"/>
      <c r="Q32" s="89"/>
      <c r="R32" s="134">
        <f t="shared" si="5"/>
        <v>0</v>
      </c>
      <c r="S32" s="135"/>
      <c r="T32" s="139"/>
      <c r="U32" s="139"/>
      <c r="V32" s="139"/>
      <c r="W32" s="134">
        <f t="shared" si="6"/>
        <v>0</v>
      </c>
      <c r="X32" s="135"/>
      <c r="Y32" s="139"/>
      <c r="Z32" s="139"/>
      <c r="AA32" s="139"/>
      <c r="AB32" s="134">
        <f t="shared" si="7"/>
        <v>6988010</v>
      </c>
      <c r="AC32" s="87">
        <f>'[2]расчет на 13.12.16 род.плата'!T39</f>
        <v>1537360</v>
      </c>
      <c r="AD32" s="87">
        <f>'[2]расчет на 13.12.16 род.плата'!U39</f>
        <v>1677120</v>
      </c>
      <c r="AE32" s="87">
        <f>'[2]расчет на 13.12.16 род.плата'!V39</f>
        <v>1747000</v>
      </c>
      <c r="AF32" s="87">
        <f>'[2]расчет на 13.12.16 род.плата'!W39</f>
        <v>2026530</v>
      </c>
    </row>
    <row r="33" spans="1:32" ht="16.5" customHeight="1">
      <c r="A33" s="46" t="s">
        <v>141</v>
      </c>
      <c r="B33" s="84"/>
      <c r="C33" s="85">
        <f t="shared" si="8"/>
        <v>0</v>
      </c>
      <c r="D33" s="86">
        <f t="shared" si="3"/>
        <v>0</v>
      </c>
      <c r="E33" s="86">
        <f t="shared" si="3"/>
        <v>0</v>
      </c>
      <c r="F33" s="86">
        <f t="shared" si="3"/>
        <v>0</v>
      </c>
      <c r="G33" s="86">
        <f t="shared" si="3"/>
        <v>0</v>
      </c>
      <c r="H33" s="134">
        <f t="shared" si="1"/>
        <v>0</v>
      </c>
      <c r="I33" s="87"/>
      <c r="J33" s="89"/>
      <c r="K33" s="89"/>
      <c r="L33" s="89"/>
      <c r="M33" s="134">
        <f t="shared" si="4"/>
        <v>0</v>
      </c>
      <c r="N33" s="87"/>
      <c r="O33" s="89"/>
      <c r="P33" s="89"/>
      <c r="Q33" s="89"/>
      <c r="R33" s="134">
        <f t="shared" si="5"/>
        <v>0</v>
      </c>
      <c r="S33" s="87"/>
      <c r="T33" s="89"/>
      <c r="U33" s="89"/>
      <c r="V33" s="89"/>
      <c r="W33" s="134">
        <f t="shared" si="6"/>
        <v>0</v>
      </c>
      <c r="X33" s="87"/>
      <c r="Y33" s="89"/>
      <c r="Z33" s="89"/>
      <c r="AA33" s="89"/>
      <c r="AB33" s="134">
        <f t="shared" si="7"/>
        <v>0</v>
      </c>
      <c r="AC33" s="87"/>
      <c r="AD33" s="89"/>
      <c r="AE33" s="89"/>
      <c r="AF33" s="89"/>
    </row>
    <row r="34" spans="1:32" ht="16.5" customHeight="1">
      <c r="A34" s="46" t="s">
        <v>142</v>
      </c>
      <c r="B34" s="91"/>
      <c r="C34" s="85">
        <f t="shared" si="8"/>
        <v>349340</v>
      </c>
      <c r="D34" s="86">
        <f t="shared" si="3"/>
        <v>69070</v>
      </c>
      <c r="E34" s="86">
        <f t="shared" si="3"/>
        <v>106110</v>
      </c>
      <c r="F34" s="86">
        <f t="shared" si="3"/>
        <v>90420</v>
      </c>
      <c r="G34" s="86">
        <f t="shared" si="3"/>
        <v>83740</v>
      </c>
      <c r="H34" s="134">
        <f t="shared" si="1"/>
        <v>55960</v>
      </c>
      <c r="I34" s="135">
        <v>3990</v>
      </c>
      <c r="J34" s="139">
        <v>22790</v>
      </c>
      <c r="K34" s="139">
        <v>11770</v>
      </c>
      <c r="L34" s="139">
        <v>17410</v>
      </c>
      <c r="M34" s="134">
        <f t="shared" si="4"/>
        <v>102700</v>
      </c>
      <c r="N34" s="135">
        <v>23000</v>
      </c>
      <c r="O34" s="139">
        <v>37100</v>
      </c>
      <c r="P34" s="139">
        <v>31100</v>
      </c>
      <c r="Q34" s="139">
        <v>11500</v>
      </c>
      <c r="R34" s="134">
        <f t="shared" si="5"/>
        <v>8120</v>
      </c>
      <c r="S34" s="135">
        <v>2030</v>
      </c>
      <c r="T34" s="139">
        <v>2030</v>
      </c>
      <c r="U34" s="139">
        <v>2030</v>
      </c>
      <c r="V34" s="139">
        <v>2030</v>
      </c>
      <c r="W34" s="134">
        <f t="shared" si="6"/>
        <v>500</v>
      </c>
      <c r="X34" s="135"/>
      <c r="Y34" s="139">
        <v>500</v>
      </c>
      <c r="Z34" s="139"/>
      <c r="AA34" s="139"/>
      <c r="AB34" s="134">
        <f t="shared" si="7"/>
        <v>182060</v>
      </c>
      <c r="AC34" s="87">
        <f>'[2]расчет на 13.12.16 род.плата'!Y39</f>
        <v>40050</v>
      </c>
      <c r="AD34" s="87">
        <f>'[2]расчет на 13.12.16 род.плата'!Z39</f>
        <v>43690</v>
      </c>
      <c r="AE34" s="87">
        <f>'[2]расчет на 13.12.16 род.плата'!AA39</f>
        <v>45520</v>
      </c>
      <c r="AF34" s="87">
        <f>'[2]расчет на 13.12.16 род.плата'!AB39</f>
        <v>52800</v>
      </c>
    </row>
    <row r="35" spans="1:32" ht="16.5" customHeight="1">
      <c r="A35" s="46" t="s">
        <v>143</v>
      </c>
      <c r="B35" s="84"/>
      <c r="C35" s="85">
        <f t="shared" si="8"/>
        <v>0</v>
      </c>
      <c r="D35" s="86">
        <f t="shared" si="3"/>
        <v>0</v>
      </c>
      <c r="E35" s="86">
        <f t="shared" si="3"/>
        <v>0</v>
      </c>
      <c r="F35" s="86">
        <f t="shared" si="3"/>
        <v>0</v>
      </c>
      <c r="G35" s="86">
        <f t="shared" si="3"/>
        <v>0</v>
      </c>
      <c r="H35" s="134">
        <f t="shared" si="1"/>
        <v>0</v>
      </c>
      <c r="I35" s="87"/>
      <c r="J35" s="89"/>
      <c r="K35" s="89"/>
      <c r="L35" s="89"/>
      <c r="M35" s="134">
        <f t="shared" si="4"/>
        <v>0</v>
      </c>
      <c r="N35" s="87"/>
      <c r="O35" s="89"/>
      <c r="P35" s="89"/>
      <c r="Q35" s="89"/>
      <c r="R35" s="134">
        <f t="shared" si="5"/>
        <v>0</v>
      </c>
      <c r="S35" s="87"/>
      <c r="T35" s="89"/>
      <c r="U35" s="89"/>
      <c r="V35" s="89"/>
      <c r="W35" s="134">
        <f t="shared" si="6"/>
        <v>0</v>
      </c>
      <c r="X35" s="87"/>
      <c r="Y35" s="89"/>
      <c r="Z35" s="89"/>
      <c r="AA35" s="89"/>
      <c r="AB35" s="134">
        <f t="shared" si="7"/>
        <v>0</v>
      </c>
      <c r="AC35" s="87"/>
      <c r="AD35" s="89"/>
      <c r="AE35" s="89"/>
      <c r="AF35" s="89"/>
    </row>
    <row r="36" spans="1:32" ht="36.75" customHeight="1">
      <c r="A36" s="83" t="s">
        <v>218</v>
      </c>
      <c r="B36" s="84">
        <v>5</v>
      </c>
      <c r="C36" s="132">
        <f>C7-C12</f>
        <v>0</v>
      </c>
      <c r="D36" s="132">
        <f aca="true" t="shared" si="9" ref="D36:AF36">D7-D12</f>
        <v>0</v>
      </c>
      <c r="E36" s="132">
        <f t="shared" si="9"/>
        <v>0</v>
      </c>
      <c r="F36" s="132">
        <f t="shared" si="9"/>
        <v>0</v>
      </c>
      <c r="G36" s="132">
        <f t="shared" si="9"/>
        <v>0</v>
      </c>
      <c r="H36" s="133">
        <f t="shared" si="9"/>
        <v>0</v>
      </c>
      <c r="I36" s="133">
        <f t="shared" si="9"/>
        <v>0</v>
      </c>
      <c r="J36" s="133">
        <f t="shared" si="9"/>
        <v>0</v>
      </c>
      <c r="K36" s="133">
        <f t="shared" si="9"/>
        <v>0</v>
      </c>
      <c r="L36" s="133">
        <f t="shared" si="9"/>
        <v>0</v>
      </c>
      <c r="M36" s="133">
        <f t="shared" si="9"/>
        <v>0</v>
      </c>
      <c r="N36" s="133">
        <f t="shared" si="9"/>
        <v>0</v>
      </c>
      <c r="O36" s="133">
        <f t="shared" si="9"/>
        <v>0</v>
      </c>
      <c r="P36" s="133">
        <f t="shared" si="9"/>
        <v>0</v>
      </c>
      <c r="Q36" s="133">
        <f t="shared" si="9"/>
        <v>0</v>
      </c>
      <c r="R36" s="133">
        <f t="shared" si="9"/>
        <v>0</v>
      </c>
      <c r="S36" s="133">
        <f t="shared" si="9"/>
        <v>0</v>
      </c>
      <c r="T36" s="133">
        <f t="shared" si="9"/>
        <v>0</v>
      </c>
      <c r="U36" s="133">
        <f t="shared" si="9"/>
        <v>0</v>
      </c>
      <c r="V36" s="133">
        <f t="shared" si="9"/>
        <v>0</v>
      </c>
      <c r="W36" s="133">
        <f t="shared" si="9"/>
        <v>0</v>
      </c>
      <c r="X36" s="133">
        <f t="shared" si="9"/>
        <v>0</v>
      </c>
      <c r="Y36" s="133">
        <f t="shared" si="9"/>
        <v>0</v>
      </c>
      <c r="Z36" s="133">
        <f t="shared" si="9"/>
        <v>0</v>
      </c>
      <c r="AA36" s="133">
        <f t="shared" si="9"/>
        <v>0</v>
      </c>
      <c r="AB36" s="133">
        <f t="shared" si="9"/>
        <v>0</v>
      </c>
      <c r="AC36" s="133">
        <f t="shared" si="9"/>
        <v>0</v>
      </c>
      <c r="AD36" s="133">
        <f t="shared" si="9"/>
        <v>0</v>
      </c>
      <c r="AE36" s="133">
        <f t="shared" si="9"/>
        <v>0</v>
      </c>
      <c r="AF36" s="133">
        <f t="shared" si="9"/>
        <v>0</v>
      </c>
    </row>
    <row r="38" spans="1:7" ht="21" customHeight="1">
      <c r="A38" s="94" t="s">
        <v>179</v>
      </c>
      <c r="B38" s="144"/>
      <c r="C38" s="144"/>
      <c r="D38" s="145"/>
      <c r="E38" s="145"/>
      <c r="F38" s="144"/>
      <c r="G38" s="144"/>
    </row>
    <row r="39" spans="1:7" ht="21" customHeight="1">
      <c r="A39" s="94"/>
      <c r="B39" s="429" t="s">
        <v>59</v>
      </c>
      <c r="C39" s="429"/>
      <c r="D39" s="146"/>
      <c r="E39" s="146"/>
      <c r="F39" s="429" t="s">
        <v>60</v>
      </c>
      <c r="G39" s="429"/>
    </row>
    <row r="40" spans="1:6" ht="21" customHeight="1">
      <c r="A40" s="94"/>
      <c r="F40" s="94"/>
    </row>
    <row r="41" spans="1:7" ht="24" customHeight="1">
      <c r="A41" s="147"/>
      <c r="B41" s="144"/>
      <c r="C41" s="144"/>
      <c r="D41" s="145"/>
      <c r="E41" s="145"/>
      <c r="F41" s="428"/>
      <c r="G41" s="428"/>
    </row>
    <row r="42" spans="1:9" ht="12.75" customHeight="1">
      <c r="A42" s="94"/>
      <c r="B42" s="429" t="s">
        <v>59</v>
      </c>
      <c r="C42" s="429"/>
      <c r="D42" s="146"/>
      <c r="E42" s="146"/>
      <c r="F42" s="429" t="s">
        <v>60</v>
      </c>
      <c r="G42" s="429"/>
      <c r="H42" s="148"/>
      <c r="I42" s="148"/>
    </row>
    <row r="44" spans="1:32" ht="16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</row>
  </sheetData>
  <sheetProtection/>
  <mergeCells count="13">
    <mergeCell ref="F41:G41"/>
    <mergeCell ref="B42:C42"/>
    <mergeCell ref="F42:G42"/>
    <mergeCell ref="AB4:AF4"/>
    <mergeCell ref="B39:C39"/>
    <mergeCell ref="F39:G39"/>
    <mergeCell ref="B2:AF2"/>
    <mergeCell ref="B3:G3"/>
    <mergeCell ref="C4:G4"/>
    <mergeCell ref="H4:L4"/>
    <mergeCell ref="M4:Q4"/>
    <mergeCell ref="R4:V4"/>
    <mergeCell ref="W4:AA4"/>
  </mergeCells>
  <printOptions horizontalCentered="1"/>
  <pageMargins left="0" right="0" top="0" bottom="0" header="0.2362204724409449" footer="0.2362204724409449"/>
  <pageSetup blackAndWhite="1" fitToWidth="3" horizontalDpi="600" verticalDpi="600" orientation="landscape" paperSize="9" scale="62" r:id="rId3"/>
  <headerFooter alignWithMargins="0">
    <oddFooter>&amp;L&amp;D &amp;F</oddFooter>
  </headerFooter>
  <colBreaks count="2" manualBreakCount="2">
    <brk id="12" max="65535" man="1"/>
    <brk id="22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10"/>
  <sheetViews>
    <sheetView zoomScalePageLayoutView="0" workbookViewId="0" topLeftCell="A1">
      <selection activeCell="K9" sqref="K9"/>
    </sheetView>
  </sheetViews>
  <sheetFormatPr defaultColWidth="9.140625" defaultRowHeight="15"/>
  <cols>
    <col min="1" max="16384" width="8.7109375" style="178" customWidth="1"/>
  </cols>
  <sheetData>
    <row r="1" spans="1:13" ht="36" customHeight="1">
      <c r="A1" s="433" t="s">
        <v>234</v>
      </c>
      <c r="B1" s="433"/>
      <c r="C1" s="433"/>
      <c r="D1" s="433"/>
      <c r="E1" s="433"/>
      <c r="F1" s="433"/>
      <c r="G1" s="433"/>
      <c r="H1" s="433"/>
      <c r="I1" s="433"/>
      <c r="J1" s="433"/>
      <c r="K1" s="177"/>
      <c r="L1" s="177"/>
      <c r="M1" s="177"/>
    </row>
    <row r="2" spans="1:13" ht="30.75" customHeight="1">
      <c r="A2" s="434" t="s">
        <v>235</v>
      </c>
      <c r="B2" s="434"/>
      <c r="C2" s="434"/>
      <c r="D2" s="434"/>
      <c r="E2" s="434"/>
      <c r="F2" s="434"/>
      <c r="G2" s="434"/>
      <c r="H2" s="434"/>
      <c r="I2" s="434"/>
      <c r="J2" s="434"/>
      <c r="K2" s="177"/>
      <c r="L2" s="177"/>
      <c r="M2" s="177"/>
    </row>
    <row r="3" spans="1:13" ht="1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32.25" customHeight="1">
      <c r="A4" s="434" t="s">
        <v>236</v>
      </c>
      <c r="B4" s="434"/>
      <c r="C4" s="434"/>
      <c r="D4" s="434"/>
      <c r="E4" s="434"/>
      <c r="F4" s="434"/>
      <c r="G4" s="434"/>
      <c r="H4" s="434"/>
      <c r="I4" s="434"/>
      <c r="J4" s="434"/>
      <c r="K4" s="177"/>
      <c r="L4" s="177"/>
      <c r="M4" s="177"/>
    </row>
    <row r="5" spans="1:13" ht="1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ht="46.5" customHeight="1">
      <c r="A6" s="435" t="s">
        <v>237</v>
      </c>
      <c r="B6" s="435"/>
      <c r="C6" s="435"/>
      <c r="D6" s="435"/>
      <c r="E6" s="435"/>
      <c r="F6" s="435"/>
      <c r="G6" s="435"/>
      <c r="H6" s="435"/>
      <c r="I6" s="435"/>
      <c r="J6" s="435"/>
      <c r="K6" s="177"/>
      <c r="L6" s="177"/>
      <c r="M6" s="177"/>
    </row>
    <row r="7" spans="1:13" ht="1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1:13" ht="96" customHeight="1">
      <c r="A8" s="435" t="s">
        <v>442</v>
      </c>
      <c r="B8" s="435"/>
      <c r="C8" s="435"/>
      <c r="D8" s="435"/>
      <c r="E8" s="435"/>
      <c r="F8" s="435"/>
      <c r="G8" s="435"/>
      <c r="H8" s="435"/>
      <c r="I8" s="435"/>
      <c r="J8" s="435"/>
      <c r="K8" s="177"/>
      <c r="L8" s="177"/>
      <c r="M8" s="177"/>
    </row>
    <row r="9" spans="1:13" ht="1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ht="57" customHeight="1">
      <c r="A10" s="435" t="s">
        <v>443</v>
      </c>
      <c r="B10" s="435"/>
      <c r="C10" s="435"/>
      <c r="D10" s="435"/>
      <c r="E10" s="435"/>
      <c r="F10" s="435"/>
      <c r="G10" s="435"/>
      <c r="H10" s="435"/>
      <c r="I10" s="435"/>
      <c r="J10" s="435"/>
      <c r="K10" s="177"/>
      <c r="L10" s="177"/>
      <c r="M10" s="177"/>
    </row>
  </sheetData>
  <sheetProtection/>
  <mergeCells count="6">
    <mergeCell ref="A1:J1"/>
    <mergeCell ref="A2:J2"/>
    <mergeCell ref="A4:J4"/>
    <mergeCell ref="A6:J6"/>
    <mergeCell ref="A8:J8"/>
    <mergeCell ref="A10:J10"/>
  </mergeCells>
  <printOptions/>
  <pageMargins left="0.984251968503937" right="0.3937007874015748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L109"/>
  <sheetViews>
    <sheetView tabSelected="1" zoomScale="70" zoomScaleNormal="70" zoomScalePageLayoutView="0" workbookViewId="0" topLeftCell="A1">
      <pane xSplit="3" ySplit="9" topLeftCell="D10" activePane="bottomRight" state="frozen"/>
      <selection pane="topLeft" activeCell="E56" sqref="E56"/>
      <selection pane="topRight" activeCell="E56" sqref="E56"/>
      <selection pane="bottomLeft" activeCell="E56" sqref="E56"/>
      <selection pane="bottomRight" activeCell="A2" sqref="A1:IV16384"/>
    </sheetView>
  </sheetViews>
  <sheetFormatPr defaultColWidth="9.140625" defaultRowHeight="15"/>
  <cols>
    <col min="1" max="1" width="8.57421875" style="179" customWidth="1"/>
    <col min="2" max="2" width="58.140625" style="179" customWidth="1"/>
    <col min="3" max="3" width="9.421875" style="179" bestFit="1" customWidth="1"/>
    <col min="4" max="7" width="16.421875" style="179" bestFit="1" customWidth="1"/>
    <col min="8" max="8" width="17.28125" style="179" bestFit="1" customWidth="1"/>
    <col min="9" max="9" width="14.140625" style="181" customWidth="1"/>
    <col min="10" max="10" width="10.8515625" style="181" customWidth="1"/>
    <col min="11" max="12" width="9.140625" style="179" customWidth="1"/>
    <col min="13" max="16384" width="8.7109375" style="182" customWidth="1"/>
  </cols>
  <sheetData>
    <row r="1" spans="7:9" ht="15.75">
      <c r="G1" s="180"/>
      <c r="H1" s="180" t="s">
        <v>238</v>
      </c>
      <c r="I1" s="180"/>
    </row>
    <row r="2" ht="15.75"/>
    <row r="3" ht="15.75"/>
    <row r="4" spans="1:12" s="181" customFormat="1" ht="21">
      <c r="A4" s="436" t="s">
        <v>239</v>
      </c>
      <c r="B4" s="436"/>
      <c r="C4" s="436"/>
      <c r="D4" s="436"/>
      <c r="E4" s="436"/>
      <c r="F4" s="436"/>
      <c r="G4" s="436"/>
      <c r="H4" s="436"/>
      <c r="K4" s="179"/>
      <c r="L4" s="179"/>
    </row>
    <row r="5" spans="1:12" s="181" customFormat="1" ht="20.25">
      <c r="A5" s="437" t="s">
        <v>437</v>
      </c>
      <c r="B5" s="437"/>
      <c r="C5" s="437"/>
      <c r="D5" s="437"/>
      <c r="E5" s="437"/>
      <c r="F5" s="437"/>
      <c r="G5" s="437"/>
      <c r="H5" s="437"/>
      <c r="K5" s="179"/>
      <c r="L5" s="179"/>
    </row>
    <row r="6" ht="15.75"/>
    <row r="7" spans="1:12" s="181" customFormat="1" ht="37.5" customHeight="1">
      <c r="A7" s="438" t="s">
        <v>240</v>
      </c>
      <c r="B7" s="440" t="s">
        <v>241</v>
      </c>
      <c r="C7" s="440" t="s">
        <v>242</v>
      </c>
      <c r="D7" s="441" t="s">
        <v>243</v>
      </c>
      <c r="E7" s="442"/>
      <c r="F7" s="442"/>
      <c r="G7" s="442"/>
      <c r="H7" s="443"/>
      <c r="K7" s="179"/>
      <c r="L7" s="179"/>
    </row>
    <row r="8" spans="1:12" s="181" customFormat="1" ht="15.75">
      <c r="A8" s="439"/>
      <c r="B8" s="440"/>
      <c r="C8" s="440"/>
      <c r="D8" s="183" t="s">
        <v>244</v>
      </c>
      <c r="E8" s="183" t="s">
        <v>245</v>
      </c>
      <c r="F8" s="183" t="s">
        <v>246</v>
      </c>
      <c r="G8" s="183" t="s">
        <v>247</v>
      </c>
      <c r="H8" s="183" t="s">
        <v>4</v>
      </c>
      <c r="K8" s="179"/>
      <c r="L8" s="179"/>
    </row>
    <row r="9" spans="1:12" s="181" customFormat="1" ht="15.75">
      <c r="A9" s="184">
        <v>1</v>
      </c>
      <c r="B9" s="185">
        <v>2</v>
      </c>
      <c r="C9" s="186">
        <v>3</v>
      </c>
      <c r="D9" s="186">
        <v>4</v>
      </c>
      <c r="E9" s="186">
        <v>5</v>
      </c>
      <c r="F9" s="186">
        <v>6</v>
      </c>
      <c r="G9" s="186">
        <v>7</v>
      </c>
      <c r="H9" s="186">
        <v>8</v>
      </c>
      <c r="K9" s="179"/>
      <c r="L9" s="179"/>
    </row>
    <row r="10" spans="1:12" s="181" customFormat="1" ht="18.75">
      <c r="A10" s="187">
        <v>1</v>
      </c>
      <c r="B10" s="188" t="s">
        <v>248</v>
      </c>
      <c r="C10" s="189" t="s">
        <v>249</v>
      </c>
      <c r="D10" s="190">
        <f>D12+D13+D14+D15</f>
        <v>0</v>
      </c>
      <c r="E10" s="190">
        <f>E12+E13+E14+E15</f>
        <v>0</v>
      </c>
      <c r="F10" s="190">
        <f>F12+F13+F14+F15</f>
        <v>0</v>
      </c>
      <c r="G10" s="190">
        <f>G12+G13+G14+G15</f>
        <v>0</v>
      </c>
      <c r="H10" s="190">
        <f>H12+H13+H14+H15</f>
        <v>0</v>
      </c>
      <c r="K10" s="179"/>
      <c r="L10" s="179"/>
    </row>
    <row r="11" spans="1:12" s="195" customFormat="1" ht="16.5">
      <c r="A11" s="191"/>
      <c r="B11" s="192" t="s">
        <v>250</v>
      </c>
      <c r="C11" s="193"/>
      <c r="D11" s="194"/>
      <c r="E11" s="194"/>
      <c r="F11" s="194"/>
      <c r="G11" s="194"/>
      <c r="H11" s="194"/>
      <c r="K11" s="196"/>
      <c r="L11" s="196"/>
    </row>
    <row r="12" spans="1:12" s="195" customFormat="1" ht="49.5">
      <c r="A12" s="197" t="s">
        <v>251</v>
      </c>
      <c r="B12" s="198" t="s">
        <v>252</v>
      </c>
      <c r="C12" s="199"/>
      <c r="D12" s="200"/>
      <c r="E12" s="194">
        <v>0</v>
      </c>
      <c r="F12" s="194">
        <v>0</v>
      </c>
      <c r="G12" s="194">
        <v>0</v>
      </c>
      <c r="H12" s="194">
        <f>SUM(D12:G12)</f>
        <v>0</v>
      </c>
      <c r="K12" s="196"/>
      <c r="L12" s="196"/>
    </row>
    <row r="13" spans="1:12" s="195" customFormat="1" ht="16.5">
      <c r="A13" s="197" t="s">
        <v>253</v>
      </c>
      <c r="B13" s="201" t="s">
        <v>254</v>
      </c>
      <c r="C13" s="199"/>
      <c r="D13" s="200"/>
      <c r="E13" s="194">
        <v>0</v>
      </c>
      <c r="F13" s="194">
        <v>0</v>
      </c>
      <c r="G13" s="194">
        <v>0</v>
      </c>
      <c r="H13" s="194">
        <f>SUM(D13:G13)</f>
        <v>0</v>
      </c>
      <c r="K13" s="196"/>
      <c r="L13" s="196"/>
    </row>
    <row r="14" spans="1:12" s="195" customFormat="1" ht="66">
      <c r="A14" s="197" t="s">
        <v>255</v>
      </c>
      <c r="B14" s="202" t="s">
        <v>256</v>
      </c>
      <c r="C14" s="199"/>
      <c r="D14" s="203">
        <f>'РОСПИСЬ ПД'!AC8</f>
        <v>0</v>
      </c>
      <c r="E14" s="203">
        <f>'РОСПИСЬ ПД'!AD8</f>
        <v>0</v>
      </c>
      <c r="F14" s="203">
        <f>'РОСПИСЬ ПД'!AE8</f>
        <v>0</v>
      </c>
      <c r="G14" s="203">
        <f>'РОСПИСЬ ПД'!AF8</f>
        <v>0</v>
      </c>
      <c r="H14" s="194">
        <f>SUM(D14:G14)</f>
        <v>0</v>
      </c>
      <c r="K14" s="196"/>
      <c r="L14" s="196"/>
    </row>
    <row r="15" spans="1:12" s="195" customFormat="1" ht="16.5">
      <c r="A15" s="197" t="s">
        <v>257</v>
      </c>
      <c r="B15" s="204" t="s">
        <v>258</v>
      </c>
      <c r="C15" s="199"/>
      <c r="D15" s="203">
        <f>'РОСПИСЬ ПД'!D8-'РОСПИСЬ ПД'!AC8</f>
        <v>0</v>
      </c>
      <c r="E15" s="203">
        <f>'РОСПИСЬ ПД'!E8-'РОСПИСЬ ПД'!AD8</f>
        <v>0</v>
      </c>
      <c r="F15" s="203">
        <f>'РОСПИСЬ ПД'!F8-'РОСПИСЬ ПД'!AE8</f>
        <v>0</v>
      </c>
      <c r="G15" s="203">
        <f>'РОСПИСЬ ПД'!G8-'РОСПИСЬ ПД'!AF8</f>
        <v>0</v>
      </c>
      <c r="H15" s="194">
        <f>SUM(D15:G15)</f>
        <v>0</v>
      </c>
      <c r="K15" s="196"/>
      <c r="L15" s="196"/>
    </row>
    <row r="16" spans="1:12" s="181" customFormat="1" ht="18.75">
      <c r="A16" s="187">
        <v>2</v>
      </c>
      <c r="B16" s="188" t="s">
        <v>259</v>
      </c>
      <c r="C16" s="189"/>
      <c r="D16" s="190">
        <f>D18+D19+D20+D24</f>
        <v>12083590</v>
      </c>
      <c r="E16" s="190">
        <f>E18+E19+E20+E24</f>
        <v>13739630</v>
      </c>
      <c r="F16" s="190">
        <f>F18+F19+F20+F24</f>
        <v>12537830</v>
      </c>
      <c r="G16" s="190">
        <f>G18+G19+G20+G24</f>
        <v>13618680</v>
      </c>
      <c r="H16" s="190">
        <f>H18+H19+H20+H24</f>
        <v>51979730</v>
      </c>
      <c r="I16" s="205" t="b">
        <f>H16=H30</f>
        <v>1</v>
      </c>
      <c r="K16" s="179"/>
      <c r="L16" s="179"/>
    </row>
    <row r="17" spans="1:12" s="181" customFormat="1" ht="15.75">
      <c r="A17" s="206"/>
      <c r="B17" s="207" t="s">
        <v>250</v>
      </c>
      <c r="C17" s="189"/>
      <c r="D17" s="208"/>
      <c r="E17" s="208"/>
      <c r="F17" s="208"/>
      <c r="G17" s="208"/>
      <c r="H17" s="208"/>
      <c r="I17" s="209"/>
      <c r="K17" s="179"/>
      <c r="L17" s="179"/>
    </row>
    <row r="18" spans="1:10" s="216" customFormat="1" ht="16.5">
      <c r="A18" s="210" t="s">
        <v>260</v>
      </c>
      <c r="B18" s="211" t="s">
        <v>261</v>
      </c>
      <c r="C18" s="212" t="s">
        <v>262</v>
      </c>
      <c r="D18" s="213">
        <f>'Приложение 1'!D5</f>
        <v>10242210</v>
      </c>
      <c r="E18" s="213">
        <f>'Приложение 1'!E5</f>
        <v>11463250</v>
      </c>
      <c r="F18" s="213">
        <f>'Приложение 1'!F5</f>
        <v>10343960</v>
      </c>
      <c r="G18" s="213">
        <f>'Приложение 1'!G5</f>
        <v>11426030</v>
      </c>
      <c r="H18" s="213">
        <f>SUM(D18:G18)</f>
        <v>43475450</v>
      </c>
      <c r="I18" s="214" t="b">
        <f>H18=H32</f>
        <v>1</v>
      </c>
      <c r="J18" s="215"/>
    </row>
    <row r="19" spans="1:10" s="216" customFormat="1" ht="16.5">
      <c r="A19" s="210" t="s">
        <v>263</v>
      </c>
      <c r="B19" s="217" t="s">
        <v>264</v>
      </c>
      <c r="C19" s="212" t="s">
        <v>265</v>
      </c>
      <c r="D19" s="213">
        <f>'Приложение 1'!D54</f>
        <v>164430</v>
      </c>
      <c r="E19" s="213">
        <f>'Приложение 1'!E54</f>
        <v>452330</v>
      </c>
      <c r="F19" s="213">
        <f>'Приложение 1'!F54</f>
        <v>322710</v>
      </c>
      <c r="G19" s="213">
        <f>'Приложение 1'!G54</f>
        <v>42680</v>
      </c>
      <c r="H19" s="213">
        <f>SUM(D19:G19)</f>
        <v>982150</v>
      </c>
      <c r="I19" s="218" t="b">
        <f>H64=H19</f>
        <v>1</v>
      </c>
      <c r="J19" s="215"/>
    </row>
    <row r="20" spans="1:10" s="216" customFormat="1" ht="66">
      <c r="A20" s="210" t="s">
        <v>266</v>
      </c>
      <c r="B20" s="217" t="s">
        <v>267</v>
      </c>
      <c r="C20" s="212">
        <v>993</v>
      </c>
      <c r="D20" s="213">
        <f>D22+D23</f>
        <v>1577410</v>
      </c>
      <c r="E20" s="213">
        <f>E22+E23</f>
        <v>1720810</v>
      </c>
      <c r="F20" s="213">
        <f>F22+F23</f>
        <v>1792520</v>
      </c>
      <c r="G20" s="213">
        <f>G22+G23</f>
        <v>2079330</v>
      </c>
      <c r="H20" s="213">
        <f>H22+H23</f>
        <v>7170070</v>
      </c>
      <c r="I20" s="219"/>
      <c r="J20" s="219"/>
    </row>
    <row r="21" spans="1:10" s="196" customFormat="1" ht="16.5">
      <c r="A21" s="191"/>
      <c r="B21" s="220" t="s">
        <v>250</v>
      </c>
      <c r="C21" s="221"/>
      <c r="D21" s="222"/>
      <c r="E21" s="222"/>
      <c r="F21" s="222"/>
      <c r="G21" s="222"/>
      <c r="H21" s="222"/>
      <c r="I21" s="195"/>
      <c r="J21" s="195"/>
    </row>
    <row r="22" spans="1:10" s="229" customFormat="1" ht="16.5">
      <c r="A22" s="223" t="s">
        <v>268</v>
      </c>
      <c r="B22" s="224" t="s">
        <v>269</v>
      </c>
      <c r="C22" s="225">
        <v>993</v>
      </c>
      <c r="D22" s="226">
        <f>'РОСПИСЬ ПД'!AC11</f>
        <v>1577410</v>
      </c>
      <c r="E22" s="226">
        <f>'РОСПИСЬ ПД'!AD11</f>
        <v>1720810</v>
      </c>
      <c r="F22" s="226">
        <f>'РОСПИСЬ ПД'!AE11</f>
        <v>1792520</v>
      </c>
      <c r="G22" s="226">
        <f>'РОСПИСЬ ПД'!AF11</f>
        <v>2079330</v>
      </c>
      <c r="H22" s="227">
        <f>SUM(D22:G22)</f>
        <v>7170070</v>
      </c>
      <c r="I22" s="228"/>
      <c r="J22" s="228"/>
    </row>
    <row r="23" spans="1:10" s="229" customFormat="1" ht="16.5">
      <c r="A23" s="230" t="s">
        <v>270</v>
      </c>
      <c r="B23" s="231" t="s">
        <v>271</v>
      </c>
      <c r="C23" s="225">
        <v>993</v>
      </c>
      <c r="D23" s="226">
        <v>0</v>
      </c>
      <c r="E23" s="226">
        <v>0</v>
      </c>
      <c r="F23" s="226">
        <v>0</v>
      </c>
      <c r="G23" s="226">
        <v>0</v>
      </c>
      <c r="H23" s="226">
        <v>0</v>
      </c>
      <c r="I23" s="228"/>
      <c r="J23" s="228"/>
    </row>
    <row r="24" spans="1:10" s="216" customFormat="1" ht="33">
      <c r="A24" s="210" t="s">
        <v>272</v>
      </c>
      <c r="B24" s="217" t="s">
        <v>273</v>
      </c>
      <c r="C24" s="212">
        <v>993</v>
      </c>
      <c r="D24" s="213">
        <f>D26+D27+D28+D29</f>
        <v>99540</v>
      </c>
      <c r="E24" s="213">
        <f>E26+E27+E28+E29</f>
        <v>103240</v>
      </c>
      <c r="F24" s="213">
        <f>F26+F27+F28+F29</f>
        <v>78640</v>
      </c>
      <c r="G24" s="213">
        <f>G26+G27+G28+G29</f>
        <v>70640</v>
      </c>
      <c r="H24" s="213">
        <f>H26+H27+H28+H29</f>
        <v>352060</v>
      </c>
      <c r="I24" s="219"/>
      <c r="J24" s="219"/>
    </row>
    <row r="25" spans="1:10" s="179" customFormat="1" ht="15">
      <c r="A25" s="232"/>
      <c r="B25" s="53" t="s">
        <v>250</v>
      </c>
      <c r="C25" s="233"/>
      <c r="D25" s="234"/>
      <c r="E25" s="234"/>
      <c r="F25" s="234"/>
      <c r="G25" s="234"/>
      <c r="H25" s="234"/>
      <c r="I25" s="181"/>
      <c r="J25" s="181"/>
    </row>
    <row r="26" spans="1:10" s="239" customFormat="1" ht="16.5">
      <c r="A26" s="235" t="s">
        <v>274</v>
      </c>
      <c r="B26" s="54" t="s">
        <v>275</v>
      </c>
      <c r="C26" s="236">
        <v>993</v>
      </c>
      <c r="D26" s="237">
        <f>'РОСПИСЬ ПД'!S11</f>
        <v>2540</v>
      </c>
      <c r="E26" s="237">
        <f>'РОСПИСЬ ПД'!T11</f>
        <v>2540</v>
      </c>
      <c r="F26" s="237">
        <f>'РОСПИСЬ ПД'!U11</f>
        <v>2540</v>
      </c>
      <c r="G26" s="237">
        <f>'РОСПИСЬ ПД'!V11</f>
        <v>2540</v>
      </c>
      <c r="H26" s="227">
        <f>SUM(D26:G26)</f>
        <v>10160</v>
      </c>
      <c r="I26" s="238"/>
      <c r="J26" s="238"/>
    </row>
    <row r="27" spans="1:12" s="238" customFormat="1" ht="16.5">
      <c r="A27" s="235" t="s">
        <v>276</v>
      </c>
      <c r="B27" s="54" t="s">
        <v>277</v>
      </c>
      <c r="C27" s="236">
        <v>993</v>
      </c>
      <c r="D27" s="237">
        <f>'РОСПИСЬ ПД'!I11</f>
        <v>67000</v>
      </c>
      <c r="E27" s="237">
        <f>'РОСПИСЬ ПД'!J11</f>
        <v>60200</v>
      </c>
      <c r="F27" s="237">
        <f>'РОСПИСЬ ПД'!K11</f>
        <v>26100</v>
      </c>
      <c r="G27" s="237">
        <f>'РОСПИСЬ ПД'!L11</f>
        <v>38100</v>
      </c>
      <c r="H27" s="227">
        <f>SUM(D27:G27)</f>
        <v>191400</v>
      </c>
      <c r="K27" s="239"/>
      <c r="L27" s="239"/>
    </row>
    <row r="28" spans="1:12" s="238" customFormat="1" ht="16.5">
      <c r="A28" s="235" t="s">
        <v>278</v>
      </c>
      <c r="B28" s="54" t="s">
        <v>279</v>
      </c>
      <c r="C28" s="236">
        <v>993</v>
      </c>
      <c r="D28" s="237">
        <f>'РОСПИСЬ ПД'!N11</f>
        <v>30000</v>
      </c>
      <c r="E28" s="237">
        <f>'РОСПИСЬ ПД'!O11</f>
        <v>40000</v>
      </c>
      <c r="F28" s="237">
        <f>'РОСПИСЬ ПД'!P11</f>
        <v>50000</v>
      </c>
      <c r="G28" s="237">
        <f>'РОСПИСЬ ПД'!Q11</f>
        <v>30000</v>
      </c>
      <c r="H28" s="227">
        <f>SUM(D28:G28)</f>
        <v>150000</v>
      </c>
      <c r="K28" s="239"/>
      <c r="L28" s="239"/>
    </row>
    <row r="29" spans="1:12" s="238" customFormat="1" ht="16.5">
      <c r="A29" s="235" t="s">
        <v>280</v>
      </c>
      <c r="B29" s="54" t="s">
        <v>281</v>
      </c>
      <c r="C29" s="236">
        <v>993</v>
      </c>
      <c r="D29" s="237">
        <f>'РОСПИСЬ ПД'!X11</f>
        <v>0</v>
      </c>
      <c r="E29" s="237">
        <f>'РОСПИСЬ ПД'!Y11</f>
        <v>500</v>
      </c>
      <c r="F29" s="237">
        <f>'РОСПИСЬ ПД'!Z11</f>
        <v>0</v>
      </c>
      <c r="G29" s="237">
        <f>'РОСПИСЬ ПД'!AA11</f>
        <v>0</v>
      </c>
      <c r="H29" s="227">
        <f>SUM(D29:G29)</f>
        <v>500</v>
      </c>
      <c r="K29" s="239"/>
      <c r="L29" s="239"/>
    </row>
    <row r="30" spans="1:12" s="244" customFormat="1" ht="18">
      <c r="A30" s="240">
        <v>3</v>
      </c>
      <c r="B30" s="241" t="s">
        <v>282</v>
      </c>
      <c r="C30" s="242"/>
      <c r="D30" s="243">
        <f>D32+D64+D67+D68+D70</f>
        <v>12083590</v>
      </c>
      <c r="E30" s="243">
        <f>E32+E64+E67+E68+E70</f>
        <v>13739630</v>
      </c>
      <c r="F30" s="243">
        <f>F32+F64+F67+F68+F70</f>
        <v>12537830</v>
      </c>
      <c r="G30" s="243">
        <f>G32+G64+G67+G68+G70</f>
        <v>13618680</v>
      </c>
      <c r="H30" s="243">
        <f>H32+H64+H67+H68+H70</f>
        <v>51979730</v>
      </c>
      <c r="K30" s="245"/>
      <c r="L30" s="245"/>
    </row>
    <row r="31" spans="1:12" s="181" customFormat="1" ht="15">
      <c r="A31" s="232"/>
      <c r="B31" s="53" t="s">
        <v>250</v>
      </c>
      <c r="C31" s="246"/>
      <c r="D31" s="247"/>
      <c r="E31" s="247"/>
      <c r="F31" s="247"/>
      <c r="G31" s="247"/>
      <c r="H31" s="247"/>
      <c r="K31" s="179"/>
      <c r="L31" s="179"/>
    </row>
    <row r="32" spans="1:12" s="228" customFormat="1" ht="33">
      <c r="A32" s="248" t="s">
        <v>283</v>
      </c>
      <c r="B32" s="249" t="s">
        <v>284</v>
      </c>
      <c r="C32" s="250"/>
      <c r="D32" s="213">
        <f>D34+D42+D51+D55+D59</f>
        <v>10242210</v>
      </c>
      <c r="E32" s="213">
        <f>E34+E42+E51+E55+E59</f>
        <v>11463250</v>
      </c>
      <c r="F32" s="213">
        <f>F34+F42+F51+F55+F59</f>
        <v>10343960</v>
      </c>
      <c r="G32" s="213">
        <f>G34+G42+G51+G55+G59</f>
        <v>11426030</v>
      </c>
      <c r="H32" s="213">
        <f>H34+H42+H51+H55+H59</f>
        <v>43475450</v>
      </c>
      <c r="K32" s="229"/>
      <c r="L32" s="229"/>
    </row>
    <row r="33" spans="1:12" s="181" customFormat="1" ht="15">
      <c r="A33" s="232"/>
      <c r="B33" s="251" t="s">
        <v>285</v>
      </c>
      <c r="C33" s="251"/>
      <c r="D33" s="251"/>
      <c r="E33" s="251"/>
      <c r="F33" s="251"/>
      <c r="G33" s="251"/>
      <c r="H33" s="251"/>
      <c r="K33" s="179"/>
      <c r="L33" s="179"/>
    </row>
    <row r="34" spans="1:12" s="195" customFormat="1" ht="16.5">
      <c r="A34" s="252"/>
      <c r="B34" s="253" t="s">
        <v>286</v>
      </c>
      <c r="C34" s="254">
        <v>210</v>
      </c>
      <c r="D34" s="255">
        <f>D35+D38+D39</f>
        <v>8247360</v>
      </c>
      <c r="E34" s="255">
        <f>E35+E38+E39</f>
        <v>9950570</v>
      </c>
      <c r="F34" s="255">
        <f>F35+F38+F39</f>
        <v>9377160</v>
      </c>
      <c r="G34" s="255">
        <f>G35+G38+G39</f>
        <v>10667060</v>
      </c>
      <c r="H34" s="255">
        <f>H35+H38+H39</f>
        <v>38242150</v>
      </c>
      <c r="K34" s="196"/>
      <c r="L34" s="196"/>
    </row>
    <row r="35" spans="1:12" s="195" customFormat="1" ht="16.5">
      <c r="A35" s="256" t="s">
        <v>287</v>
      </c>
      <c r="B35" s="257" t="s">
        <v>286</v>
      </c>
      <c r="C35" s="258" t="s">
        <v>288</v>
      </c>
      <c r="D35" s="222">
        <f>D36+D37</f>
        <v>5877570</v>
      </c>
      <c r="E35" s="222">
        <f>E36+E37</f>
        <v>7728240</v>
      </c>
      <c r="F35" s="222">
        <f>F36+F37</f>
        <v>7156340</v>
      </c>
      <c r="G35" s="222">
        <f>G36+G37</f>
        <v>8625740</v>
      </c>
      <c r="H35" s="222">
        <f aca="true" t="shared" si="0" ref="H35:H42">SUM(D35:G35)</f>
        <v>29387890</v>
      </c>
      <c r="K35" s="196"/>
      <c r="L35" s="196"/>
    </row>
    <row r="36" spans="1:12" s="228" customFormat="1" ht="16.5">
      <c r="A36" s="230"/>
      <c r="B36" s="231" t="s">
        <v>289</v>
      </c>
      <c r="C36" s="259"/>
      <c r="D36" s="226">
        <f>'Приложение 1'!D6</f>
        <v>2064890</v>
      </c>
      <c r="E36" s="226">
        <f>'Приложение 1'!E6</f>
        <v>2581120</v>
      </c>
      <c r="F36" s="226">
        <f>'Приложение 1'!F6</f>
        <v>2581120</v>
      </c>
      <c r="G36" s="226">
        <f>'Приложение 1'!G6</f>
        <v>3097340</v>
      </c>
      <c r="H36" s="227">
        <f t="shared" si="0"/>
        <v>10324470</v>
      </c>
      <c r="K36" s="229"/>
      <c r="L36" s="229"/>
    </row>
    <row r="37" spans="1:12" s="228" customFormat="1" ht="16.5">
      <c r="A37" s="230"/>
      <c r="B37" s="231" t="s">
        <v>290</v>
      </c>
      <c r="C37" s="259"/>
      <c r="D37" s="226">
        <f>'Приложение 1'!D44</f>
        <v>3812680</v>
      </c>
      <c r="E37" s="226">
        <f>'Приложение 1'!E44</f>
        <v>5147120</v>
      </c>
      <c r="F37" s="226">
        <f>'Приложение 1'!F44</f>
        <v>4575220</v>
      </c>
      <c r="G37" s="226">
        <f>'Приложение 1'!G44</f>
        <v>5528400</v>
      </c>
      <c r="H37" s="227">
        <f t="shared" si="0"/>
        <v>19063420</v>
      </c>
      <c r="K37" s="229"/>
      <c r="L37" s="229"/>
    </row>
    <row r="38" spans="1:12" s="195" customFormat="1" ht="16.5">
      <c r="A38" s="256" t="s">
        <v>291</v>
      </c>
      <c r="B38" s="260" t="s">
        <v>10</v>
      </c>
      <c r="C38" s="258" t="s">
        <v>292</v>
      </c>
      <c r="D38" s="222">
        <f>'Приложение 1'!D12</f>
        <v>3540</v>
      </c>
      <c r="E38" s="222">
        <f>'Приложение 1'!E12</f>
        <v>3540</v>
      </c>
      <c r="F38" s="222">
        <f>'Приложение 1'!F12</f>
        <v>2030</v>
      </c>
      <c r="G38" s="222">
        <f>'Приложение 1'!G12</f>
        <v>2020</v>
      </c>
      <c r="H38" s="222">
        <f t="shared" si="0"/>
        <v>11130</v>
      </c>
      <c r="K38" s="196"/>
      <c r="L38" s="196"/>
    </row>
    <row r="39" spans="1:12" s="195" customFormat="1" ht="16.5">
      <c r="A39" s="256" t="s">
        <v>293</v>
      </c>
      <c r="B39" s="257" t="s">
        <v>294</v>
      </c>
      <c r="C39" s="258" t="s">
        <v>295</v>
      </c>
      <c r="D39" s="222">
        <f>D40+D41</f>
        <v>2366250</v>
      </c>
      <c r="E39" s="222">
        <f>E40+E41</f>
        <v>2218790</v>
      </c>
      <c r="F39" s="222">
        <f>F40+F41</f>
        <v>2218790</v>
      </c>
      <c r="G39" s="222">
        <f>G40+G41</f>
        <v>2039300</v>
      </c>
      <c r="H39" s="222">
        <f t="shared" si="0"/>
        <v>8843130</v>
      </c>
      <c r="K39" s="196"/>
      <c r="L39" s="196"/>
    </row>
    <row r="40" spans="1:12" s="228" customFormat="1" ht="16.5">
      <c r="A40" s="230"/>
      <c r="B40" s="231" t="s">
        <v>289</v>
      </c>
      <c r="C40" s="259"/>
      <c r="D40" s="226">
        <f>'Приложение 1'!D14</f>
        <v>773480</v>
      </c>
      <c r="E40" s="226">
        <f>'Приложение 1'!E14</f>
        <v>779520</v>
      </c>
      <c r="F40" s="226">
        <f>'Приложение 1'!F14</f>
        <v>779520</v>
      </c>
      <c r="G40" s="226">
        <f>'Приложение 1'!G14</f>
        <v>753460</v>
      </c>
      <c r="H40" s="227">
        <f t="shared" si="0"/>
        <v>3085980</v>
      </c>
      <c r="K40" s="229"/>
      <c r="L40" s="229"/>
    </row>
    <row r="41" spans="1:12" s="228" customFormat="1" ht="16.5">
      <c r="A41" s="230"/>
      <c r="B41" s="231" t="s">
        <v>290</v>
      </c>
      <c r="C41" s="259"/>
      <c r="D41" s="226">
        <f>'Приложение 1'!D48</f>
        <v>1592770</v>
      </c>
      <c r="E41" s="226">
        <f>'Приложение 1'!E48</f>
        <v>1439270</v>
      </c>
      <c r="F41" s="226">
        <f>'Приложение 1'!F48</f>
        <v>1439270</v>
      </c>
      <c r="G41" s="226">
        <f>'Приложение 1'!G48</f>
        <v>1285840</v>
      </c>
      <c r="H41" s="227">
        <f t="shared" si="0"/>
        <v>5757150</v>
      </c>
      <c r="K41" s="229"/>
      <c r="L41" s="229"/>
    </row>
    <row r="42" spans="1:12" s="195" customFormat="1" ht="16.5">
      <c r="A42" s="252"/>
      <c r="B42" s="253" t="s">
        <v>296</v>
      </c>
      <c r="C42" s="254">
        <v>220</v>
      </c>
      <c r="D42" s="255">
        <f>D43+D44+D45+D46+D47+D48</f>
        <v>1498710</v>
      </c>
      <c r="E42" s="255">
        <f>E43+E44+E45+E46+E47+E48</f>
        <v>909140</v>
      </c>
      <c r="F42" s="255">
        <f>F43+F44+F45+F46+F47+F48</f>
        <v>489600</v>
      </c>
      <c r="G42" s="255">
        <f>G43+G44+G45+G46+G47+G48</f>
        <v>460590</v>
      </c>
      <c r="H42" s="255">
        <f t="shared" si="0"/>
        <v>3358040</v>
      </c>
      <c r="K42" s="196"/>
      <c r="L42" s="196"/>
    </row>
    <row r="43" spans="1:12" s="195" customFormat="1" ht="16.5">
      <c r="A43" s="256" t="s">
        <v>297</v>
      </c>
      <c r="B43" s="257" t="s">
        <v>13</v>
      </c>
      <c r="C43" s="258" t="s">
        <v>298</v>
      </c>
      <c r="D43" s="222">
        <f>'Приложение 1'!D15</f>
        <v>9390</v>
      </c>
      <c r="E43" s="222">
        <f>'Приложение 1'!E15</f>
        <v>9390</v>
      </c>
      <c r="F43" s="222">
        <f>'Приложение 1'!F15</f>
        <v>9390</v>
      </c>
      <c r="G43" s="222">
        <f>'Приложение 1'!G15</f>
        <v>9390</v>
      </c>
      <c r="H43" s="222">
        <f aca="true" t="shared" si="1" ref="H43:H50">SUM(D43:G43)</f>
        <v>37560</v>
      </c>
      <c r="K43" s="196"/>
      <c r="L43" s="196"/>
    </row>
    <row r="44" spans="1:12" s="195" customFormat="1" ht="16.5">
      <c r="A44" s="256" t="s">
        <v>299</v>
      </c>
      <c r="B44" s="257" t="s">
        <v>14</v>
      </c>
      <c r="C44" s="258" t="s">
        <v>300</v>
      </c>
      <c r="D44" s="222">
        <f>'Приложение 1'!D16</f>
        <v>2100</v>
      </c>
      <c r="E44" s="222">
        <f>'Приложение 1'!E16</f>
        <v>2100</v>
      </c>
      <c r="F44" s="222">
        <f>'Приложение 1'!F16</f>
        <v>2100</v>
      </c>
      <c r="G44" s="222">
        <f>'Приложение 1'!G16</f>
        <v>1260</v>
      </c>
      <c r="H44" s="222">
        <f t="shared" si="1"/>
        <v>7560</v>
      </c>
      <c r="K44" s="196"/>
      <c r="L44" s="196"/>
    </row>
    <row r="45" spans="1:12" s="195" customFormat="1" ht="16.5">
      <c r="A45" s="256" t="s">
        <v>301</v>
      </c>
      <c r="B45" s="257" t="s">
        <v>16</v>
      </c>
      <c r="C45" s="258" t="s">
        <v>302</v>
      </c>
      <c r="D45" s="222">
        <f>'Приложение 1'!D18</f>
        <v>1238940</v>
      </c>
      <c r="E45" s="222">
        <f>'Приложение 1'!E18</f>
        <v>727980</v>
      </c>
      <c r="F45" s="222">
        <f>'Приложение 1'!F18</f>
        <v>276220</v>
      </c>
      <c r="G45" s="222">
        <f>'Приложение 1'!G18</f>
        <v>397220</v>
      </c>
      <c r="H45" s="222">
        <f t="shared" si="1"/>
        <v>2640360</v>
      </c>
      <c r="K45" s="196"/>
      <c r="L45" s="196"/>
    </row>
    <row r="46" spans="1:12" s="195" customFormat="1" ht="16.5">
      <c r="A46" s="256" t="s">
        <v>303</v>
      </c>
      <c r="B46" s="257" t="s">
        <v>275</v>
      </c>
      <c r="C46" s="258" t="s">
        <v>304</v>
      </c>
      <c r="D46" s="222">
        <v>0</v>
      </c>
      <c r="E46" s="222">
        <v>0</v>
      </c>
      <c r="F46" s="222">
        <v>0</v>
      </c>
      <c r="G46" s="222">
        <v>0</v>
      </c>
      <c r="H46" s="222">
        <f t="shared" si="1"/>
        <v>0</v>
      </c>
      <c r="K46" s="196"/>
      <c r="L46" s="196"/>
    </row>
    <row r="47" spans="1:12" s="195" customFormat="1" ht="16.5">
      <c r="A47" s="256" t="s">
        <v>305</v>
      </c>
      <c r="B47" s="257" t="s">
        <v>306</v>
      </c>
      <c r="C47" s="258" t="s">
        <v>307</v>
      </c>
      <c r="D47" s="222">
        <f>'Приложение 1'!D22</f>
        <v>59180</v>
      </c>
      <c r="E47" s="222">
        <f>'Приложение 1'!E22</f>
        <v>62770</v>
      </c>
      <c r="F47" s="222">
        <f>'Приложение 1'!F22</f>
        <v>62770</v>
      </c>
      <c r="G47" s="222">
        <f>'Приложение 1'!G22</f>
        <v>38020</v>
      </c>
      <c r="H47" s="222">
        <f t="shared" si="1"/>
        <v>222740</v>
      </c>
      <c r="K47" s="196"/>
      <c r="L47" s="196"/>
    </row>
    <row r="48" spans="1:12" s="195" customFormat="1" ht="16.5">
      <c r="A48" s="261" t="s">
        <v>308</v>
      </c>
      <c r="B48" s="257" t="s">
        <v>309</v>
      </c>
      <c r="C48" s="262" t="s">
        <v>310</v>
      </c>
      <c r="D48" s="263">
        <f>D49+D50</f>
        <v>189100</v>
      </c>
      <c r="E48" s="263">
        <f>E49+E50</f>
        <v>106900</v>
      </c>
      <c r="F48" s="263">
        <f>F49+F50</f>
        <v>139120</v>
      </c>
      <c r="G48" s="263">
        <f>G49+G50</f>
        <v>14700</v>
      </c>
      <c r="H48" s="263">
        <f>H49+H50</f>
        <v>449820</v>
      </c>
      <c r="K48" s="196"/>
      <c r="L48" s="196"/>
    </row>
    <row r="49" spans="1:12" s="228" customFormat="1" ht="16.5">
      <c r="A49" s="230"/>
      <c r="B49" s="231" t="s">
        <v>289</v>
      </c>
      <c r="C49" s="264"/>
      <c r="D49" s="265">
        <f>'Приложение 1'!D28</f>
        <v>189100</v>
      </c>
      <c r="E49" s="265">
        <f>'Приложение 1'!E28</f>
        <v>106900</v>
      </c>
      <c r="F49" s="265">
        <f>'Приложение 1'!F28</f>
        <v>139120</v>
      </c>
      <c r="G49" s="265">
        <f>'Приложение 1'!G28</f>
        <v>14700</v>
      </c>
      <c r="H49" s="222">
        <f t="shared" si="1"/>
        <v>449820</v>
      </c>
      <c r="K49" s="229"/>
      <c r="L49" s="229"/>
    </row>
    <row r="50" spans="1:12" s="228" customFormat="1" ht="16.5">
      <c r="A50" s="230"/>
      <c r="B50" s="231" t="s">
        <v>290</v>
      </c>
      <c r="C50" s="264"/>
      <c r="D50" s="266">
        <f>'Приложение 1'!D49</f>
        <v>0</v>
      </c>
      <c r="E50" s="266">
        <f>'Приложение 1'!E49</f>
        <v>0</v>
      </c>
      <c r="F50" s="266">
        <f>'Приложение 1'!F49</f>
        <v>0</v>
      </c>
      <c r="G50" s="266">
        <f>'Приложение 1'!G49</f>
        <v>0</v>
      </c>
      <c r="H50" s="222">
        <f t="shared" si="1"/>
        <v>0</v>
      </c>
      <c r="K50" s="229"/>
      <c r="L50" s="229"/>
    </row>
    <row r="51" spans="1:12" s="195" customFormat="1" ht="16.5">
      <c r="A51" s="252"/>
      <c r="B51" s="253" t="s">
        <v>311</v>
      </c>
      <c r="C51" s="254">
        <v>260</v>
      </c>
      <c r="D51" s="255">
        <f>D53+D54</f>
        <v>0</v>
      </c>
      <c r="E51" s="255">
        <f>E53+E54</f>
        <v>0</v>
      </c>
      <c r="F51" s="255">
        <f>F53+F54</f>
        <v>0</v>
      </c>
      <c r="G51" s="255">
        <f>G53+G54</f>
        <v>0</v>
      </c>
      <c r="H51" s="255">
        <f>H53+H54</f>
        <v>0</v>
      </c>
      <c r="K51" s="196"/>
      <c r="L51" s="196"/>
    </row>
    <row r="52" spans="1:12" s="195" customFormat="1" ht="16.5">
      <c r="A52" s="202"/>
      <c r="B52" s="220" t="s">
        <v>285</v>
      </c>
      <c r="C52" s="220"/>
      <c r="D52" s="267"/>
      <c r="E52" s="267"/>
      <c r="F52" s="267"/>
      <c r="G52" s="267"/>
      <c r="H52" s="267"/>
      <c r="K52" s="196"/>
      <c r="L52" s="196"/>
    </row>
    <row r="53" spans="1:12" s="195" customFormat="1" ht="16.5">
      <c r="A53" s="268" t="s">
        <v>312</v>
      </c>
      <c r="B53" s="269" t="s">
        <v>313</v>
      </c>
      <c r="C53" s="221">
        <v>262</v>
      </c>
      <c r="D53" s="222">
        <v>0</v>
      </c>
      <c r="E53" s="222">
        <v>0</v>
      </c>
      <c r="F53" s="222">
        <v>0</v>
      </c>
      <c r="G53" s="222">
        <v>0</v>
      </c>
      <c r="H53" s="222">
        <v>0</v>
      </c>
      <c r="K53" s="196"/>
      <c r="L53" s="196"/>
    </row>
    <row r="54" spans="1:12" s="195" customFormat="1" ht="33">
      <c r="A54" s="197" t="s">
        <v>314</v>
      </c>
      <c r="B54" s="257" t="s">
        <v>315</v>
      </c>
      <c r="C54" s="221">
        <v>263</v>
      </c>
      <c r="D54" s="222">
        <v>0</v>
      </c>
      <c r="E54" s="222">
        <v>0</v>
      </c>
      <c r="F54" s="222">
        <v>0</v>
      </c>
      <c r="G54" s="222">
        <v>0</v>
      </c>
      <c r="H54" s="222">
        <v>0</v>
      </c>
      <c r="K54" s="196"/>
      <c r="L54" s="196"/>
    </row>
    <row r="55" spans="1:12" s="195" customFormat="1" ht="16.5">
      <c r="A55" s="270"/>
      <c r="B55" s="271" t="s">
        <v>27</v>
      </c>
      <c r="C55" s="272">
        <v>290</v>
      </c>
      <c r="D55" s="255">
        <f>D56+D57+D58</f>
        <v>134540</v>
      </c>
      <c r="E55" s="255">
        <f>E56+E57+E58</f>
        <v>231060</v>
      </c>
      <c r="F55" s="255">
        <f>F56+F57+F58</f>
        <v>182800</v>
      </c>
      <c r="G55" s="255">
        <f>G56+G57+G58</f>
        <v>109680</v>
      </c>
      <c r="H55" s="255">
        <f>H56+H57+H58</f>
        <v>658080</v>
      </c>
      <c r="K55" s="196"/>
      <c r="L55" s="196"/>
    </row>
    <row r="56" spans="1:12" s="195" customFormat="1" ht="33">
      <c r="A56" s="256" t="s">
        <v>316</v>
      </c>
      <c r="B56" s="257" t="s">
        <v>317</v>
      </c>
      <c r="C56" s="262" t="s">
        <v>318</v>
      </c>
      <c r="D56" s="263">
        <f>'Приложение 1'!D36+'Приложение 1'!D37</f>
        <v>130920</v>
      </c>
      <c r="E56" s="263">
        <f>'Приложение 1'!E36+'Приложение 1'!E37</f>
        <v>227440</v>
      </c>
      <c r="F56" s="263">
        <f>'Приложение 1'!F36+'Приложение 1'!F37</f>
        <v>179180</v>
      </c>
      <c r="G56" s="263">
        <f>'Приложение 1'!G36+'Приложение 1'!G37</f>
        <v>106060</v>
      </c>
      <c r="H56" s="222">
        <f>SUM(D56:G56)</f>
        <v>643600</v>
      </c>
      <c r="K56" s="196"/>
      <c r="L56" s="196"/>
    </row>
    <row r="57" spans="1:12" s="195" customFormat="1" ht="16.5">
      <c r="A57" s="256" t="s">
        <v>319</v>
      </c>
      <c r="B57" s="257" t="s">
        <v>320</v>
      </c>
      <c r="C57" s="262" t="s">
        <v>321</v>
      </c>
      <c r="D57" s="263">
        <v>0</v>
      </c>
      <c r="E57" s="263">
        <v>0</v>
      </c>
      <c r="F57" s="263">
        <v>0</v>
      </c>
      <c r="G57" s="263">
        <v>0</v>
      </c>
      <c r="H57" s="222">
        <f>SUM(D57:G57)</f>
        <v>0</v>
      </c>
      <c r="K57" s="196"/>
      <c r="L57" s="196"/>
    </row>
    <row r="58" spans="1:12" s="195" customFormat="1" ht="16.5">
      <c r="A58" s="261" t="s">
        <v>322</v>
      </c>
      <c r="B58" s="257" t="s">
        <v>323</v>
      </c>
      <c r="C58" s="262" t="s">
        <v>324</v>
      </c>
      <c r="D58" s="263">
        <f>'Приложение 1'!D38</f>
        <v>3620</v>
      </c>
      <c r="E58" s="263">
        <f>'Приложение 1'!E38</f>
        <v>3620</v>
      </c>
      <c r="F58" s="263">
        <f>'Приложение 1'!F38</f>
        <v>3620</v>
      </c>
      <c r="G58" s="263">
        <f>'Приложение 1'!G38</f>
        <v>3620</v>
      </c>
      <c r="H58" s="222">
        <f>SUM(D58:G58)</f>
        <v>14480</v>
      </c>
      <c r="K58" s="196"/>
      <c r="L58" s="196"/>
    </row>
    <row r="59" spans="1:12" s="195" customFormat="1" ht="16.5">
      <c r="A59" s="270"/>
      <c r="B59" s="271" t="s">
        <v>325</v>
      </c>
      <c r="C59" s="272">
        <v>300</v>
      </c>
      <c r="D59" s="255">
        <f>D60+D61</f>
        <v>361600</v>
      </c>
      <c r="E59" s="255">
        <f>E60+E61</f>
        <v>372480</v>
      </c>
      <c r="F59" s="255">
        <f>F60+F61</f>
        <v>294400</v>
      </c>
      <c r="G59" s="255">
        <f>G60+G61</f>
        <v>188700</v>
      </c>
      <c r="H59" s="255">
        <f>H60+H61</f>
        <v>1217180</v>
      </c>
      <c r="K59" s="196"/>
      <c r="L59" s="196"/>
    </row>
    <row r="60" spans="1:12" s="195" customFormat="1" ht="16.5">
      <c r="A60" s="197" t="s">
        <v>326</v>
      </c>
      <c r="B60" s="260" t="s">
        <v>327</v>
      </c>
      <c r="C60" s="221" t="s">
        <v>328</v>
      </c>
      <c r="D60" s="222">
        <v>0</v>
      </c>
      <c r="E60" s="222">
        <v>0</v>
      </c>
      <c r="F60" s="222">
        <v>0</v>
      </c>
      <c r="G60" s="222">
        <v>0</v>
      </c>
      <c r="H60" s="222">
        <v>0</v>
      </c>
      <c r="K60" s="196"/>
      <c r="L60" s="196"/>
    </row>
    <row r="61" spans="1:12" s="195" customFormat="1" ht="16.5">
      <c r="A61" s="197" t="s">
        <v>329</v>
      </c>
      <c r="B61" s="260" t="s">
        <v>32</v>
      </c>
      <c r="C61" s="221" t="s">
        <v>330</v>
      </c>
      <c r="D61" s="222">
        <f>D62+D63</f>
        <v>361600</v>
      </c>
      <c r="E61" s="222">
        <f>E62+E63</f>
        <v>372480</v>
      </c>
      <c r="F61" s="222">
        <f>F62+F63</f>
        <v>294400</v>
      </c>
      <c r="G61" s="222">
        <f>G62+G63</f>
        <v>188700</v>
      </c>
      <c r="H61" s="222">
        <f>SUM(D61:G61)</f>
        <v>1217180</v>
      </c>
      <c r="K61" s="196"/>
      <c r="L61" s="196"/>
    </row>
    <row r="62" spans="1:12" s="228" customFormat="1" ht="16.5">
      <c r="A62" s="273"/>
      <c r="B62" s="231" t="s">
        <v>289</v>
      </c>
      <c r="C62" s="225"/>
      <c r="D62" s="226">
        <f>'Приложение 1'!D40</f>
        <v>361600</v>
      </c>
      <c r="E62" s="226">
        <f>'Приложение 1'!E40</f>
        <v>323990</v>
      </c>
      <c r="F62" s="226">
        <f>'Приложение 1'!F40</f>
        <v>294400</v>
      </c>
      <c r="G62" s="226">
        <f>'Приложение 1'!G40</f>
        <v>188700</v>
      </c>
      <c r="H62" s="222">
        <f>SUM(D62:G62)</f>
        <v>1168690</v>
      </c>
      <c r="K62" s="229"/>
      <c r="L62" s="229"/>
    </row>
    <row r="63" spans="1:12" s="228" customFormat="1" ht="16.5">
      <c r="A63" s="273"/>
      <c r="B63" s="231" t="s">
        <v>290</v>
      </c>
      <c r="C63" s="225"/>
      <c r="D63" s="226">
        <f>'Приложение 1'!D50</f>
        <v>0</v>
      </c>
      <c r="E63" s="226">
        <f>'Приложение 1'!E50</f>
        <v>48490</v>
      </c>
      <c r="F63" s="226">
        <f>'Приложение 1'!F50</f>
        <v>0</v>
      </c>
      <c r="G63" s="226">
        <f>'Приложение 1'!G50</f>
        <v>0</v>
      </c>
      <c r="H63" s="227">
        <f>SUM(D63:G63)</f>
        <v>48490</v>
      </c>
      <c r="K63" s="229"/>
      <c r="L63" s="229"/>
    </row>
    <row r="64" spans="1:12" s="228" customFormat="1" ht="16.5">
      <c r="A64" s="248" t="s">
        <v>331</v>
      </c>
      <c r="B64" s="249" t="s">
        <v>332</v>
      </c>
      <c r="C64" s="250"/>
      <c r="D64" s="213">
        <f>D65+D66</f>
        <v>164430</v>
      </c>
      <c r="E64" s="213">
        <f>E65+E66</f>
        <v>452330</v>
      </c>
      <c r="F64" s="213">
        <f>F65+F66</f>
        <v>322710</v>
      </c>
      <c r="G64" s="213">
        <f>G65+G66</f>
        <v>42680</v>
      </c>
      <c r="H64" s="213">
        <f>H65+H66</f>
        <v>982150</v>
      </c>
      <c r="K64" s="229"/>
      <c r="L64" s="229"/>
    </row>
    <row r="65" spans="1:12" s="228" customFormat="1" ht="16.5">
      <c r="A65" s="273"/>
      <c r="B65" s="231" t="s">
        <v>289</v>
      </c>
      <c r="C65" s="225"/>
      <c r="D65" s="226">
        <f>'Приложение 1'!D55+'Приложение 1'!D58+'Приложение 1'!D59+'Приложение 1'!D60+'Приложение 1'!D63</f>
        <v>132330</v>
      </c>
      <c r="E65" s="226">
        <f>'Приложение 1'!E55+'Приложение 1'!E58+'Приложение 1'!E59+'Приложение 1'!E60+'Приложение 1'!E63</f>
        <v>409800</v>
      </c>
      <c r="F65" s="226">
        <f>'Приложение 1'!F55+'Приложение 1'!F58+'Приложение 1'!F59+'Приложение 1'!F60+'Приложение 1'!F63</f>
        <v>322710</v>
      </c>
      <c r="G65" s="226">
        <f>'Приложение 1'!G55+'Приложение 1'!G58+'Приложение 1'!G59+'Приложение 1'!G60+'Приложение 1'!G63</f>
        <v>42680</v>
      </c>
      <c r="H65" s="227">
        <f>SUM(D65:G65)</f>
        <v>907520</v>
      </c>
      <c r="K65" s="229"/>
      <c r="L65" s="229"/>
    </row>
    <row r="66" spans="1:12" s="228" customFormat="1" ht="16.5">
      <c r="A66" s="273"/>
      <c r="B66" s="231" t="s">
        <v>290</v>
      </c>
      <c r="C66" s="225"/>
      <c r="D66" s="226">
        <f>'Приложение 1'!D61+'Приложение 1'!D62</f>
        <v>32100</v>
      </c>
      <c r="E66" s="226">
        <f>'Приложение 1'!E61+'Приложение 1'!E62</f>
        <v>42530</v>
      </c>
      <c r="F66" s="226">
        <f>'Приложение 1'!F61+'Приложение 1'!F62</f>
        <v>0</v>
      </c>
      <c r="G66" s="226">
        <f>'Приложение 1'!G61+'Приложение 1'!G62</f>
        <v>0</v>
      </c>
      <c r="H66" s="227">
        <f>SUM(D66:G66)</f>
        <v>74630</v>
      </c>
      <c r="K66" s="229"/>
      <c r="L66" s="229"/>
    </row>
    <row r="67" spans="1:12" s="228" customFormat="1" ht="16.5">
      <c r="A67" s="274" t="s">
        <v>333</v>
      </c>
      <c r="B67" s="275" t="s">
        <v>334</v>
      </c>
      <c r="C67" s="276"/>
      <c r="D67" s="277"/>
      <c r="E67" s="277"/>
      <c r="F67" s="277"/>
      <c r="G67" s="277"/>
      <c r="H67" s="277"/>
      <c r="K67" s="229"/>
      <c r="L67" s="229"/>
    </row>
    <row r="68" spans="1:12" s="228" customFormat="1" ht="66">
      <c r="A68" s="248" t="s">
        <v>335</v>
      </c>
      <c r="B68" s="249" t="s">
        <v>336</v>
      </c>
      <c r="C68" s="250"/>
      <c r="D68" s="213">
        <f>D69</f>
        <v>1577410</v>
      </c>
      <c r="E68" s="213">
        <f>E69</f>
        <v>1720810</v>
      </c>
      <c r="F68" s="213">
        <f>F69</f>
        <v>1792520</v>
      </c>
      <c r="G68" s="213">
        <f>G69</f>
        <v>2079330</v>
      </c>
      <c r="H68" s="213">
        <f>H69</f>
        <v>7170070</v>
      </c>
      <c r="K68" s="229"/>
      <c r="L68" s="229"/>
    </row>
    <row r="69" spans="1:12" s="195" customFormat="1" ht="16.5">
      <c r="A69" s="197" t="s">
        <v>337</v>
      </c>
      <c r="B69" s="260" t="s">
        <v>32</v>
      </c>
      <c r="C69" s="221" t="s">
        <v>330</v>
      </c>
      <c r="D69" s="222">
        <f>D22</f>
        <v>1577410</v>
      </c>
      <c r="E69" s="222">
        <f>E22</f>
        <v>1720810</v>
      </c>
      <c r="F69" s="222">
        <f>F22</f>
        <v>1792520</v>
      </c>
      <c r="G69" s="222">
        <f>G22</f>
        <v>2079330</v>
      </c>
      <c r="H69" s="222">
        <f>H14+H22</f>
        <v>7170070</v>
      </c>
      <c r="K69" s="196"/>
      <c r="L69" s="196"/>
    </row>
    <row r="70" spans="1:12" s="228" customFormat="1" ht="33">
      <c r="A70" s="248" t="s">
        <v>338</v>
      </c>
      <c r="B70" s="249" t="s">
        <v>339</v>
      </c>
      <c r="C70" s="250"/>
      <c r="D70" s="213">
        <f>D71+D75+D82+D86</f>
        <v>99540</v>
      </c>
      <c r="E70" s="213">
        <f>E71+E75+E82+E86</f>
        <v>103240</v>
      </c>
      <c r="F70" s="213">
        <f>F71+F75+F82+F86</f>
        <v>78640</v>
      </c>
      <c r="G70" s="213">
        <f>G71+G75+G82+G86</f>
        <v>70640</v>
      </c>
      <c r="H70" s="213">
        <f>H71+H75+H82+H86</f>
        <v>352060</v>
      </c>
      <c r="K70" s="229"/>
      <c r="L70" s="229"/>
    </row>
    <row r="71" spans="1:12" s="228" customFormat="1" ht="16.5">
      <c r="A71" s="252"/>
      <c r="B71" s="253" t="s">
        <v>286</v>
      </c>
      <c r="C71" s="254">
        <v>210</v>
      </c>
      <c r="D71" s="255">
        <f>D72+D73+D74</f>
        <v>35510</v>
      </c>
      <c r="E71" s="255">
        <f>E72+E73+E74</f>
        <v>31910</v>
      </c>
      <c r="F71" s="255">
        <f>F72+F73+F74</f>
        <v>13830</v>
      </c>
      <c r="G71" s="255">
        <f>G72+G73+G74</f>
        <v>20190</v>
      </c>
      <c r="H71" s="255">
        <f>H72+H73+H74</f>
        <v>101440</v>
      </c>
      <c r="K71" s="229"/>
      <c r="L71" s="229"/>
    </row>
    <row r="72" spans="1:12" s="228" customFormat="1" ht="16.5">
      <c r="A72" s="256" t="s">
        <v>340</v>
      </c>
      <c r="B72" s="257" t="s">
        <v>286</v>
      </c>
      <c r="C72" s="258" t="s">
        <v>288</v>
      </c>
      <c r="D72" s="226">
        <f>'РОСПИСЬ ПД'!D14</f>
        <v>27270</v>
      </c>
      <c r="E72" s="226">
        <f>'РОСПИСЬ ПД'!E14</f>
        <v>24510</v>
      </c>
      <c r="F72" s="226">
        <f>'РОСПИСЬ ПД'!F14</f>
        <v>10620</v>
      </c>
      <c r="G72" s="226">
        <f>'РОСПИСЬ ПД'!G14</f>
        <v>15510</v>
      </c>
      <c r="H72" s="227">
        <f aca="true" t="shared" si="2" ref="H72:H81">SUM(D72:G72)</f>
        <v>77910</v>
      </c>
      <c r="K72" s="229"/>
      <c r="L72" s="229"/>
    </row>
    <row r="73" spans="1:12" s="228" customFormat="1" ht="16.5">
      <c r="A73" s="256" t="s">
        <v>341</v>
      </c>
      <c r="B73" s="260" t="s">
        <v>10</v>
      </c>
      <c r="C73" s="258" t="s">
        <v>292</v>
      </c>
      <c r="D73" s="226"/>
      <c r="E73" s="226"/>
      <c r="F73" s="226"/>
      <c r="G73" s="226"/>
      <c r="H73" s="277"/>
      <c r="K73" s="229"/>
      <c r="L73" s="229"/>
    </row>
    <row r="74" spans="1:12" s="228" customFormat="1" ht="16.5">
      <c r="A74" s="256" t="s">
        <v>342</v>
      </c>
      <c r="B74" s="257" t="s">
        <v>294</v>
      </c>
      <c r="C74" s="258" t="s">
        <v>295</v>
      </c>
      <c r="D74" s="226">
        <f>'РОСПИСЬ ПД'!D15</f>
        <v>8240</v>
      </c>
      <c r="E74" s="226">
        <f>'РОСПИСЬ ПД'!E15</f>
        <v>7400</v>
      </c>
      <c r="F74" s="226">
        <f>'РОСПИСЬ ПД'!F15</f>
        <v>3210</v>
      </c>
      <c r="G74" s="226">
        <f>'РОСПИСЬ ПД'!G15</f>
        <v>4680</v>
      </c>
      <c r="H74" s="227">
        <f t="shared" si="2"/>
        <v>23530</v>
      </c>
      <c r="K74" s="229"/>
      <c r="L74" s="229"/>
    </row>
    <row r="75" spans="1:12" s="228" customFormat="1" ht="16.5">
      <c r="A75" s="252"/>
      <c r="B75" s="253" t="s">
        <v>296</v>
      </c>
      <c r="C75" s="254">
        <v>220</v>
      </c>
      <c r="D75" s="255">
        <f>D76+D77+D78+D79+D80+D81</f>
        <v>500</v>
      </c>
      <c r="E75" s="255">
        <f>E76+E77+E78+E79+E80+E81</f>
        <v>5500</v>
      </c>
      <c r="F75" s="255">
        <f>F76+F77+F78+F79+F80+F81</f>
        <v>500</v>
      </c>
      <c r="G75" s="255">
        <f>G76+G77+G78+G79+G80+G81</f>
        <v>500</v>
      </c>
      <c r="H75" s="255">
        <f>H76+H77+H78+H79+H80+H81</f>
        <v>7000</v>
      </c>
      <c r="K75" s="229"/>
      <c r="L75" s="229"/>
    </row>
    <row r="76" spans="1:12" s="228" customFormat="1" ht="16.5">
      <c r="A76" s="256" t="s">
        <v>343</v>
      </c>
      <c r="B76" s="257" t="s">
        <v>13</v>
      </c>
      <c r="C76" s="258" t="s">
        <v>298</v>
      </c>
      <c r="D76" s="226">
        <f>'РОСПИСЬ ПД'!D18</f>
        <v>0</v>
      </c>
      <c r="E76" s="226">
        <f>'РОСПИСЬ ПД'!E18</f>
        <v>0</v>
      </c>
      <c r="F76" s="226">
        <f>'РОСПИСЬ ПД'!F18</f>
        <v>0</v>
      </c>
      <c r="G76" s="226">
        <f>'РОСПИСЬ ПД'!G18</f>
        <v>0</v>
      </c>
      <c r="H76" s="227">
        <f t="shared" si="2"/>
        <v>0</v>
      </c>
      <c r="K76" s="229"/>
      <c r="L76" s="229"/>
    </row>
    <row r="77" spans="1:12" s="228" customFormat="1" ht="16.5">
      <c r="A77" s="256" t="s">
        <v>344</v>
      </c>
      <c r="B77" s="257" t="s">
        <v>14</v>
      </c>
      <c r="C77" s="258" t="s">
        <v>300</v>
      </c>
      <c r="D77" s="226">
        <f>'РОСПИСЬ ПД'!D19</f>
        <v>0</v>
      </c>
      <c r="E77" s="226">
        <f>'РОСПИСЬ ПД'!E19</f>
        <v>0</v>
      </c>
      <c r="F77" s="226">
        <f>'РОСПИСЬ ПД'!F19</f>
        <v>0</v>
      </c>
      <c r="G77" s="226">
        <f>'РОСПИСЬ ПД'!G19</f>
        <v>0</v>
      </c>
      <c r="H77" s="227">
        <f t="shared" si="2"/>
        <v>0</v>
      </c>
      <c r="K77" s="229"/>
      <c r="L77" s="229"/>
    </row>
    <row r="78" spans="1:12" s="228" customFormat="1" ht="16.5">
      <c r="A78" s="256" t="s">
        <v>345</v>
      </c>
      <c r="B78" s="257" t="s">
        <v>16</v>
      </c>
      <c r="C78" s="258" t="s">
        <v>302</v>
      </c>
      <c r="D78" s="226">
        <f>'РОСПИСЬ ПД'!D20</f>
        <v>0</v>
      </c>
      <c r="E78" s="226">
        <f>'РОСПИСЬ ПД'!E20</f>
        <v>0</v>
      </c>
      <c r="F78" s="226">
        <f>'РОСПИСЬ ПД'!F20</f>
        <v>0</v>
      </c>
      <c r="G78" s="226">
        <f>'РОСПИСЬ ПД'!G20</f>
        <v>0</v>
      </c>
      <c r="H78" s="227">
        <f t="shared" si="2"/>
        <v>0</v>
      </c>
      <c r="K78" s="229"/>
      <c r="L78" s="229"/>
    </row>
    <row r="79" spans="1:12" s="228" customFormat="1" ht="16.5">
      <c r="A79" s="256" t="s">
        <v>346</v>
      </c>
      <c r="B79" s="257" t="s">
        <v>275</v>
      </c>
      <c r="C79" s="258" t="s">
        <v>304</v>
      </c>
      <c r="D79" s="226"/>
      <c r="E79" s="226"/>
      <c r="F79" s="226"/>
      <c r="G79" s="226"/>
      <c r="H79" s="227">
        <f t="shared" si="2"/>
        <v>0</v>
      </c>
      <c r="K79" s="229"/>
      <c r="L79" s="229"/>
    </row>
    <row r="80" spans="1:12" s="228" customFormat="1" ht="16.5">
      <c r="A80" s="256" t="s">
        <v>347</v>
      </c>
      <c r="B80" s="257" t="s">
        <v>306</v>
      </c>
      <c r="C80" s="258" t="s">
        <v>307</v>
      </c>
      <c r="D80" s="226">
        <f>'РОСПИСЬ ПД'!D21+'РОСПИСЬ ПД'!D22+'РОСПИСЬ ПД'!D23</f>
        <v>500</v>
      </c>
      <c r="E80" s="226">
        <f>'РОСПИСЬ ПД'!E21+'РОСПИСЬ ПД'!E22+'РОСПИСЬ ПД'!E23</f>
        <v>500</v>
      </c>
      <c r="F80" s="226">
        <f>'РОСПИСЬ ПД'!F21+'РОСПИСЬ ПД'!F22+'РОСПИСЬ ПД'!F23</f>
        <v>500</v>
      </c>
      <c r="G80" s="226">
        <f>'РОСПИСЬ ПД'!G21+'РОСПИСЬ ПД'!G22+'РОСПИСЬ ПД'!G23</f>
        <v>500</v>
      </c>
      <c r="H80" s="227">
        <f t="shared" si="2"/>
        <v>2000</v>
      </c>
      <c r="K80" s="229"/>
      <c r="L80" s="229"/>
    </row>
    <row r="81" spans="1:12" s="228" customFormat="1" ht="16.5">
      <c r="A81" s="261" t="s">
        <v>348</v>
      </c>
      <c r="B81" s="257" t="s">
        <v>309</v>
      </c>
      <c r="C81" s="262" t="s">
        <v>310</v>
      </c>
      <c r="D81" s="226">
        <f>'РОСПИСЬ ПД'!D26</f>
        <v>0</v>
      </c>
      <c r="E81" s="226">
        <f>'РОСПИСЬ ПД'!E26</f>
        <v>5000</v>
      </c>
      <c r="F81" s="226">
        <f>'РОСПИСЬ ПД'!F26</f>
        <v>0</v>
      </c>
      <c r="G81" s="226">
        <f>'РОСПИСЬ ПД'!G26</f>
        <v>0</v>
      </c>
      <c r="H81" s="227">
        <f t="shared" si="2"/>
        <v>5000</v>
      </c>
      <c r="K81" s="229"/>
      <c r="L81" s="229"/>
    </row>
    <row r="82" spans="1:12" s="228" customFormat="1" ht="16.5">
      <c r="A82" s="270"/>
      <c r="B82" s="271" t="s">
        <v>27</v>
      </c>
      <c r="C82" s="272">
        <v>290</v>
      </c>
      <c r="D82" s="255">
        <f>D83+D84+D85</f>
        <v>510</v>
      </c>
      <c r="E82" s="255">
        <f>E83+E84+E85</f>
        <v>510</v>
      </c>
      <c r="F82" s="255">
        <f>F83+F84+F85</f>
        <v>510</v>
      </c>
      <c r="G82" s="255">
        <f>G83+G84+G85</f>
        <v>510</v>
      </c>
      <c r="H82" s="255">
        <f>H83+H84+H85</f>
        <v>2040</v>
      </c>
      <c r="K82" s="229"/>
      <c r="L82" s="229"/>
    </row>
    <row r="83" spans="1:12" s="228" customFormat="1" ht="33">
      <c r="A83" s="256" t="s">
        <v>349</v>
      </c>
      <c r="B83" s="257" t="s">
        <v>317</v>
      </c>
      <c r="C83" s="262" t="s">
        <v>318</v>
      </c>
      <c r="D83" s="263"/>
      <c r="E83" s="263"/>
      <c r="F83" s="263"/>
      <c r="G83" s="263"/>
      <c r="H83" s="255"/>
      <c r="K83" s="229"/>
      <c r="L83" s="229"/>
    </row>
    <row r="84" spans="1:12" s="228" customFormat="1" ht="16.5">
      <c r="A84" s="256" t="s">
        <v>350</v>
      </c>
      <c r="B84" s="257" t="s">
        <v>320</v>
      </c>
      <c r="C84" s="262" t="s">
        <v>321</v>
      </c>
      <c r="D84" s="263">
        <f>'РОСПИСЬ ПД'!D27</f>
        <v>510</v>
      </c>
      <c r="E84" s="263">
        <f>'РОСПИСЬ ПД'!E27</f>
        <v>510</v>
      </c>
      <c r="F84" s="263">
        <f>'РОСПИСЬ ПД'!F27</f>
        <v>510</v>
      </c>
      <c r="G84" s="263">
        <f>'РОСПИСЬ ПД'!G27</f>
        <v>510</v>
      </c>
      <c r="H84" s="227">
        <f>SUM(D84:G84)</f>
        <v>2040</v>
      </c>
      <c r="K84" s="229"/>
      <c r="L84" s="229"/>
    </row>
    <row r="85" spans="1:12" s="228" customFormat="1" ht="16.5">
      <c r="A85" s="261" t="s">
        <v>351</v>
      </c>
      <c r="B85" s="257" t="s">
        <v>323</v>
      </c>
      <c r="C85" s="262" t="s">
        <v>324</v>
      </c>
      <c r="D85" s="263"/>
      <c r="E85" s="263"/>
      <c r="F85" s="263"/>
      <c r="G85" s="263"/>
      <c r="H85" s="255"/>
      <c r="K85" s="229"/>
      <c r="L85" s="229"/>
    </row>
    <row r="86" spans="1:12" s="228" customFormat="1" ht="16.5">
      <c r="A86" s="270"/>
      <c r="B86" s="271" t="s">
        <v>325</v>
      </c>
      <c r="C86" s="272">
        <v>300</v>
      </c>
      <c r="D86" s="255">
        <f>D87+D88</f>
        <v>63020</v>
      </c>
      <c r="E86" s="255">
        <f>E87+E88</f>
        <v>65320</v>
      </c>
      <c r="F86" s="255">
        <f>F87+F88</f>
        <v>63800</v>
      </c>
      <c r="G86" s="255">
        <f>G87+G88</f>
        <v>49440</v>
      </c>
      <c r="H86" s="255">
        <f>H87+H88</f>
        <v>241580</v>
      </c>
      <c r="K86" s="229"/>
      <c r="L86" s="229"/>
    </row>
    <row r="87" spans="1:12" s="228" customFormat="1" ht="16.5">
      <c r="A87" s="197" t="s">
        <v>352</v>
      </c>
      <c r="B87" s="260" t="s">
        <v>327</v>
      </c>
      <c r="C87" s="221" t="s">
        <v>328</v>
      </c>
      <c r="D87" s="222">
        <f>'РОСПИСЬ ПД'!D28+'РОСПИСЬ ПД'!D29</f>
        <v>34000</v>
      </c>
      <c r="E87" s="222">
        <f>'РОСПИСЬ ПД'!E28+'РОСПИСЬ ПД'!E29</f>
        <v>2900</v>
      </c>
      <c r="F87" s="222">
        <f>'РОСПИСЬ ПД'!F28+'РОСПИСЬ ПД'!F29</f>
        <v>18900</v>
      </c>
      <c r="G87" s="222">
        <f>'РОСПИСЬ ПД'!G28+'РОСПИСЬ ПД'!G29</f>
        <v>18500</v>
      </c>
      <c r="H87" s="227">
        <f>SUM(D87:G87)</f>
        <v>74300</v>
      </c>
      <c r="K87" s="229"/>
      <c r="L87" s="229"/>
    </row>
    <row r="88" spans="1:12" s="228" customFormat="1" ht="16.5">
      <c r="A88" s="197" t="s">
        <v>353</v>
      </c>
      <c r="B88" s="260" t="s">
        <v>32</v>
      </c>
      <c r="C88" s="221" t="s">
        <v>330</v>
      </c>
      <c r="D88" s="222">
        <f>SUM('РОСПИСЬ ПД'!I30:I34)+SUM('РОСПИСЬ ПД'!N30:N34)+SUM('РОСПИСЬ ПД'!S30:S34)+SUM('РОСПИСЬ ПД'!X30:X34)</f>
        <v>29020</v>
      </c>
      <c r="E88" s="222">
        <f>SUM('РОСПИСЬ ПД'!J30:J34)+SUM('РОСПИСЬ ПД'!O30:O34)+SUM('РОСПИСЬ ПД'!T30:T34)+SUM('РОСПИСЬ ПД'!Y30:Y34)</f>
        <v>62420</v>
      </c>
      <c r="F88" s="222">
        <f>SUM('РОСПИСЬ ПД'!K30:K34)+SUM('РОСПИСЬ ПД'!P30:P34)+SUM('РОСПИСЬ ПД'!U30:U34)+SUM('РОСПИСЬ ПД'!Z30:Z34)</f>
        <v>44900</v>
      </c>
      <c r="G88" s="222">
        <f>SUM('РОСПИСЬ ПД'!L30:L34)+SUM('РОСПИСЬ ПД'!Q30:Q34)+SUM('РОСПИСЬ ПД'!V30:V34)+SUM('РОСПИСЬ ПД'!AA30:AA34)</f>
        <v>30940</v>
      </c>
      <c r="H88" s="227">
        <f>SUM(D88:G88)</f>
        <v>167280</v>
      </c>
      <c r="K88" s="229"/>
      <c r="L88" s="229"/>
    </row>
    <row r="89" spans="1:12" s="181" customFormat="1" ht="17.25">
      <c r="A89" s="278" t="s">
        <v>354</v>
      </c>
      <c r="B89" s="279" t="s">
        <v>355</v>
      </c>
      <c r="C89" s="280"/>
      <c r="D89" s="208"/>
      <c r="E89" s="208"/>
      <c r="F89" s="208"/>
      <c r="G89" s="208"/>
      <c r="H89" s="208"/>
      <c r="K89" s="179"/>
      <c r="L89" s="179"/>
    </row>
    <row r="90" spans="1:12" s="195" customFormat="1" ht="16.5">
      <c r="A90" s="197"/>
      <c r="B90" s="201" t="s">
        <v>250</v>
      </c>
      <c r="C90" s="199"/>
      <c r="D90" s="194"/>
      <c r="E90" s="194"/>
      <c r="F90" s="194"/>
      <c r="G90" s="194"/>
      <c r="H90" s="194"/>
      <c r="K90" s="196"/>
      <c r="L90" s="196"/>
    </row>
    <row r="91" spans="1:12" s="195" customFormat="1" ht="33">
      <c r="A91" s="197" t="s">
        <v>356</v>
      </c>
      <c r="B91" s="202" t="s">
        <v>252</v>
      </c>
      <c r="C91" s="199"/>
      <c r="D91" s="194"/>
      <c r="E91" s="194"/>
      <c r="F91" s="194"/>
      <c r="G91" s="194"/>
      <c r="H91" s="194"/>
      <c r="K91" s="196"/>
      <c r="L91" s="196"/>
    </row>
    <row r="92" spans="1:12" s="195" customFormat="1" ht="16.5">
      <c r="A92" s="197" t="s">
        <v>357</v>
      </c>
      <c r="B92" s="201" t="s">
        <v>254</v>
      </c>
      <c r="C92" s="199"/>
      <c r="D92" s="194"/>
      <c r="E92" s="194"/>
      <c r="F92" s="194"/>
      <c r="G92" s="194"/>
      <c r="H92" s="194"/>
      <c r="K92" s="196"/>
      <c r="L92" s="196"/>
    </row>
    <row r="93" spans="1:12" s="195" customFormat="1" ht="16.5">
      <c r="A93" s="197" t="s">
        <v>358</v>
      </c>
      <c r="B93" s="201" t="s">
        <v>359</v>
      </c>
      <c r="C93" s="199"/>
      <c r="D93" s="194"/>
      <c r="E93" s="194"/>
      <c r="F93" s="194"/>
      <c r="G93" s="194"/>
      <c r="H93" s="194"/>
      <c r="K93" s="196"/>
      <c r="L93" s="196"/>
    </row>
    <row r="94" spans="1:12" s="195" customFormat="1" ht="49.5">
      <c r="A94" s="197" t="s">
        <v>360</v>
      </c>
      <c r="B94" s="202" t="s">
        <v>256</v>
      </c>
      <c r="C94" s="199"/>
      <c r="D94" s="194"/>
      <c r="E94" s="194"/>
      <c r="F94" s="194"/>
      <c r="G94" s="194"/>
      <c r="H94" s="194"/>
      <c r="K94" s="196"/>
      <c r="L94" s="196"/>
    </row>
    <row r="95" spans="1:12" s="195" customFormat="1" ht="16.5">
      <c r="A95" s="197" t="s">
        <v>361</v>
      </c>
      <c r="B95" s="201" t="s">
        <v>258</v>
      </c>
      <c r="C95" s="199"/>
      <c r="D95" s="194"/>
      <c r="E95" s="194"/>
      <c r="F95" s="194"/>
      <c r="G95" s="194"/>
      <c r="H95" s="194"/>
      <c r="K95" s="196"/>
      <c r="L95" s="196"/>
    </row>
    <row r="96" spans="1:12" s="181" customFormat="1" ht="17.25">
      <c r="A96" s="278">
        <v>5</v>
      </c>
      <c r="B96" s="279" t="s">
        <v>362</v>
      </c>
      <c r="C96" s="280"/>
      <c r="D96" s="208"/>
      <c r="E96" s="208"/>
      <c r="F96" s="208"/>
      <c r="G96" s="208"/>
      <c r="H96" s="208"/>
      <c r="K96" s="179"/>
      <c r="L96" s="179"/>
    </row>
    <row r="98" spans="1:3" ht="15">
      <c r="A98" s="35" t="s">
        <v>175</v>
      </c>
      <c r="B98" s="16"/>
      <c r="C98" s="35" t="s">
        <v>168</v>
      </c>
    </row>
    <row r="99" spans="1:12" s="283" customFormat="1" ht="12.75">
      <c r="A99" s="39" t="s">
        <v>98</v>
      </c>
      <c r="B99" s="16"/>
      <c r="C99" s="39" t="s">
        <v>60</v>
      </c>
      <c r="D99" s="281"/>
      <c r="E99" s="281"/>
      <c r="F99" s="281"/>
      <c r="G99" s="281"/>
      <c r="H99" s="281"/>
      <c r="I99" s="282"/>
      <c r="J99" s="282"/>
      <c r="K99" s="281"/>
      <c r="L99" s="281"/>
    </row>
    <row r="100" spans="1:3" ht="15">
      <c r="A100" s="39"/>
      <c r="B100" s="16"/>
      <c r="C100" s="39"/>
    </row>
    <row r="101" spans="1:3" ht="15">
      <c r="A101" s="35" t="s">
        <v>176</v>
      </c>
      <c r="B101" s="16"/>
      <c r="C101" s="35" t="s">
        <v>177</v>
      </c>
    </row>
    <row r="102" spans="1:12" s="283" customFormat="1" ht="12.75">
      <c r="A102" s="39" t="s">
        <v>178</v>
      </c>
      <c r="B102" s="16"/>
      <c r="C102" s="35" t="s">
        <v>99</v>
      </c>
      <c r="D102" s="281"/>
      <c r="E102" s="281"/>
      <c r="F102" s="281"/>
      <c r="G102" s="281"/>
      <c r="H102" s="281"/>
      <c r="I102" s="282"/>
      <c r="J102" s="282"/>
      <c r="K102" s="281"/>
      <c r="L102" s="281"/>
    </row>
    <row r="104" spans="2:10" s="179" customFormat="1" ht="15">
      <c r="B104" s="179" t="s">
        <v>438</v>
      </c>
      <c r="I104" s="181"/>
      <c r="J104" s="181"/>
    </row>
    <row r="106" spans="9:10" s="179" customFormat="1" ht="15">
      <c r="I106" s="181"/>
      <c r="J106" s="181"/>
    </row>
    <row r="109" spans="9:10" s="179" customFormat="1" ht="15">
      <c r="I109" s="181"/>
      <c r="J109" s="181"/>
    </row>
  </sheetData>
  <sheetProtection/>
  <mergeCells count="6">
    <mergeCell ref="A4:H4"/>
    <mergeCell ref="A5:H5"/>
    <mergeCell ref="A7:A8"/>
    <mergeCell ref="B7:B8"/>
    <mergeCell ref="C7:C8"/>
    <mergeCell ref="D7:H7"/>
  </mergeCells>
  <printOptions/>
  <pageMargins left="0.984251968503937" right="0.3937007874015748" top="0.3937007874015748" bottom="0.3937007874015748" header="0.31496062992125984" footer="0.31496062992125984"/>
  <pageSetup fitToHeight="0" fitToWidth="1" orientation="portrait" paperSize="9" scale="5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N35"/>
  <sheetViews>
    <sheetView zoomScale="55" zoomScaleNormal="55" zoomScalePageLayoutView="0" workbookViewId="0" topLeftCell="A4">
      <selection activeCell="F65" sqref="F65"/>
    </sheetView>
  </sheetViews>
  <sheetFormatPr defaultColWidth="9.140625" defaultRowHeight="15" customHeight="1"/>
  <cols>
    <col min="1" max="1" width="64.7109375" style="180" customWidth="1"/>
    <col min="2" max="2" width="7.421875" style="180" customWidth="1"/>
    <col min="3" max="3" width="8.7109375" style="180" customWidth="1"/>
    <col min="4" max="4" width="15.28125" style="180" customWidth="1"/>
    <col min="5" max="5" width="13.421875" style="180" customWidth="1"/>
    <col min="6" max="6" width="14.57421875" style="180" customWidth="1"/>
    <col min="7" max="7" width="19.00390625" style="180" customWidth="1"/>
    <col min="8" max="8" width="16.57421875" style="180" customWidth="1"/>
    <col min="9" max="9" width="16.8515625" style="180" customWidth="1"/>
    <col min="10" max="10" width="14.140625" style="180" customWidth="1"/>
    <col min="11" max="11" width="13.7109375" style="180" customWidth="1"/>
    <col min="12" max="12" width="16.00390625" style="180" customWidth="1"/>
    <col min="13" max="13" width="11.8515625" style="180" bestFit="1" customWidth="1"/>
    <col min="14" max="14" width="12.57421875" style="180" customWidth="1"/>
    <col min="15" max="16384" width="8.7109375" style="180" customWidth="1"/>
  </cols>
  <sheetData>
    <row r="2" spans="11:12" ht="15" customHeight="1">
      <c r="K2" s="444" t="s">
        <v>363</v>
      </c>
      <c r="L2" s="444"/>
    </row>
    <row r="4" spans="1:12" s="284" customFormat="1" ht="15" customHeight="1">
      <c r="A4" s="445" t="s">
        <v>364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</row>
    <row r="5" spans="1:12" s="284" customFormat="1" ht="15" customHeight="1">
      <c r="A5" s="445" t="s">
        <v>365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</row>
    <row r="7" spans="1:12" ht="15" customHeight="1">
      <c r="A7" s="446" t="s">
        <v>241</v>
      </c>
      <c r="B7" s="446" t="s">
        <v>113</v>
      </c>
      <c r="C7" s="446" t="s">
        <v>366</v>
      </c>
      <c r="D7" s="446" t="s">
        <v>367</v>
      </c>
      <c r="E7" s="446"/>
      <c r="F7" s="446"/>
      <c r="G7" s="446"/>
      <c r="H7" s="446"/>
      <c r="I7" s="446"/>
      <c r="J7" s="446"/>
      <c r="K7" s="446"/>
      <c r="L7" s="446"/>
    </row>
    <row r="8" spans="1:12" ht="16.5" customHeight="1">
      <c r="A8" s="446"/>
      <c r="B8" s="446"/>
      <c r="C8" s="446"/>
      <c r="D8" s="447" t="s">
        <v>368</v>
      </c>
      <c r="E8" s="447"/>
      <c r="F8" s="447"/>
      <c r="G8" s="447" t="s">
        <v>250</v>
      </c>
      <c r="H8" s="447"/>
      <c r="I8" s="447"/>
      <c r="J8" s="447"/>
      <c r="K8" s="447"/>
      <c r="L8" s="447"/>
    </row>
    <row r="9" spans="1:12" ht="57.75" customHeight="1">
      <c r="A9" s="446"/>
      <c r="B9" s="446"/>
      <c r="C9" s="446"/>
      <c r="D9" s="446" t="s">
        <v>369</v>
      </c>
      <c r="E9" s="446" t="s">
        <v>370</v>
      </c>
      <c r="F9" s="446" t="s">
        <v>371</v>
      </c>
      <c r="G9" s="446" t="s">
        <v>372</v>
      </c>
      <c r="H9" s="446"/>
      <c r="I9" s="446"/>
      <c r="J9" s="446" t="s">
        <v>373</v>
      </c>
      <c r="K9" s="446"/>
      <c r="L9" s="446"/>
    </row>
    <row r="10" spans="1:12" ht="57" customHeight="1">
      <c r="A10" s="446"/>
      <c r="B10" s="446"/>
      <c r="C10" s="446"/>
      <c r="D10" s="446"/>
      <c r="E10" s="446"/>
      <c r="F10" s="446"/>
      <c r="G10" s="285" t="s">
        <v>369</v>
      </c>
      <c r="H10" s="285" t="s">
        <v>370</v>
      </c>
      <c r="I10" s="285" t="s">
        <v>374</v>
      </c>
      <c r="J10" s="285" t="s">
        <v>375</v>
      </c>
      <c r="K10" s="285" t="s">
        <v>370</v>
      </c>
      <c r="L10" s="285" t="s">
        <v>371</v>
      </c>
    </row>
    <row r="11" spans="1:12" ht="15" customHeight="1">
      <c r="A11" s="286">
        <v>1</v>
      </c>
      <c r="B11" s="286">
        <v>2</v>
      </c>
      <c r="C11" s="286">
        <v>3</v>
      </c>
      <c r="D11" s="286">
        <v>4</v>
      </c>
      <c r="E11" s="286">
        <v>5</v>
      </c>
      <c r="F11" s="286">
        <v>6</v>
      </c>
      <c r="G11" s="286">
        <v>7</v>
      </c>
      <c r="H11" s="286">
        <v>8</v>
      </c>
      <c r="I11" s="286">
        <v>9</v>
      </c>
      <c r="J11" s="286">
        <v>10</v>
      </c>
      <c r="K11" s="286">
        <v>11</v>
      </c>
      <c r="L11" s="286">
        <v>12</v>
      </c>
    </row>
    <row r="12" spans="1:14" ht="13.5">
      <c r="A12" s="287" t="s">
        <v>376</v>
      </c>
      <c r="B12" s="302" t="s">
        <v>377</v>
      </c>
      <c r="C12" s="301" t="s">
        <v>378</v>
      </c>
      <c r="D12" s="288">
        <f>D13+D21</f>
        <v>12479590</v>
      </c>
      <c r="E12" s="288">
        <f>D12</f>
        <v>12479590</v>
      </c>
      <c r="F12" s="288">
        <f>E12</f>
        <v>12479590</v>
      </c>
      <c r="G12" s="288">
        <f>D12</f>
        <v>12479590</v>
      </c>
      <c r="H12" s="288">
        <f>E12</f>
        <v>12479590</v>
      </c>
      <c r="I12" s="288">
        <f>H12</f>
        <v>12479590</v>
      </c>
      <c r="J12" s="289"/>
      <c r="K12" s="289"/>
      <c r="L12" s="289"/>
      <c r="M12" s="290"/>
      <c r="N12" s="291"/>
    </row>
    <row r="13" spans="1:12" s="297" customFormat="1" ht="27.75">
      <c r="A13" s="292" t="s">
        <v>379</v>
      </c>
      <c r="B13" s="293" t="s">
        <v>380</v>
      </c>
      <c r="C13" s="294" t="s">
        <v>378</v>
      </c>
      <c r="D13" s="295">
        <f aca="true" t="shared" si="0" ref="D13:I13">D17+D18+D16</f>
        <v>2640360</v>
      </c>
      <c r="E13" s="295">
        <f t="shared" si="0"/>
        <v>2640360</v>
      </c>
      <c r="F13" s="295">
        <f t="shared" si="0"/>
        <v>2640360</v>
      </c>
      <c r="G13" s="295">
        <f t="shared" si="0"/>
        <v>2640360</v>
      </c>
      <c r="H13" s="295">
        <f t="shared" si="0"/>
        <v>2640360</v>
      </c>
      <c r="I13" s="295">
        <f t="shared" si="0"/>
        <v>2640360</v>
      </c>
      <c r="J13" s="295"/>
      <c r="K13" s="296"/>
      <c r="L13" s="296"/>
    </row>
    <row r="14" spans="1:12" ht="13.5">
      <c r="A14" s="298" t="s">
        <v>381</v>
      </c>
      <c r="B14" s="302"/>
      <c r="C14" s="301"/>
      <c r="D14" s="299">
        <f>'Приложение 1'!C15+'РОСПИСЬ ПД'!C18</f>
        <v>37560</v>
      </c>
      <c r="E14" s="299">
        <f>D14</f>
        <v>37560</v>
      </c>
      <c r="F14" s="299">
        <f>E14</f>
        <v>37560</v>
      </c>
      <c r="G14" s="299">
        <f>F14</f>
        <v>37560</v>
      </c>
      <c r="H14" s="299">
        <f>G14</f>
        <v>37560</v>
      </c>
      <c r="I14" s="299">
        <f>H14</f>
        <v>37560</v>
      </c>
      <c r="J14" s="289"/>
      <c r="K14" s="289"/>
      <c r="L14" s="289"/>
    </row>
    <row r="15" spans="1:12" ht="13.5">
      <c r="A15" s="298" t="s">
        <v>382</v>
      </c>
      <c r="B15" s="302"/>
      <c r="C15" s="301"/>
      <c r="D15" s="299"/>
      <c r="E15" s="299"/>
      <c r="F15" s="299"/>
      <c r="G15" s="299"/>
      <c r="H15" s="299"/>
      <c r="I15" s="299"/>
      <c r="J15" s="289"/>
      <c r="K15" s="289"/>
      <c r="L15" s="289"/>
    </row>
    <row r="16" spans="1:12" ht="13.5">
      <c r="A16" s="298" t="s">
        <v>383</v>
      </c>
      <c r="B16" s="302"/>
      <c r="C16" s="301"/>
      <c r="D16" s="299">
        <f>'Приложение 1'!C18</f>
        <v>2640360</v>
      </c>
      <c r="E16" s="299">
        <f>D16</f>
        <v>2640360</v>
      </c>
      <c r="F16" s="299">
        <f>E16</f>
        <v>2640360</v>
      </c>
      <c r="G16" s="299">
        <f>F16</f>
        <v>2640360</v>
      </c>
      <c r="H16" s="299">
        <f>G16</f>
        <v>2640360</v>
      </c>
      <c r="I16" s="299">
        <f>H16</f>
        <v>2640360</v>
      </c>
      <c r="J16" s="289"/>
      <c r="K16" s="289"/>
      <c r="L16" s="289"/>
    </row>
    <row r="17" spans="1:12" ht="13.5">
      <c r="A17" s="298" t="s">
        <v>384</v>
      </c>
      <c r="B17" s="302"/>
      <c r="C17" s="301"/>
      <c r="D17" s="299">
        <f>'Приложение 1'!C26</f>
        <v>0</v>
      </c>
      <c r="E17" s="299">
        <f>D17</f>
        <v>0</v>
      </c>
      <c r="F17" s="299">
        <f>E17</f>
        <v>0</v>
      </c>
      <c r="G17" s="299">
        <f aca="true" t="shared" si="1" ref="G17:I18">D17</f>
        <v>0</v>
      </c>
      <c r="H17" s="299">
        <f t="shared" si="1"/>
        <v>0</v>
      </c>
      <c r="I17" s="299">
        <f t="shared" si="1"/>
        <v>0</v>
      </c>
      <c r="J17" s="289"/>
      <c r="K17" s="289"/>
      <c r="L17" s="289"/>
    </row>
    <row r="18" spans="1:12" ht="13.5">
      <c r="A18" s="298" t="s">
        <v>385</v>
      </c>
      <c r="B18" s="302"/>
      <c r="C18" s="301"/>
      <c r="D18" s="299">
        <f>'Приложение 1'!C32</f>
        <v>0</v>
      </c>
      <c r="E18" s="299">
        <f>D18</f>
        <v>0</v>
      </c>
      <c r="F18" s="299">
        <f>E18</f>
        <v>0</v>
      </c>
      <c r="G18" s="299">
        <f t="shared" si="1"/>
        <v>0</v>
      </c>
      <c r="H18" s="299">
        <f t="shared" si="1"/>
        <v>0</v>
      </c>
      <c r="I18" s="299">
        <f t="shared" si="1"/>
        <v>0</v>
      </c>
      <c r="J18" s="289"/>
      <c r="K18" s="289"/>
      <c r="L18" s="289"/>
    </row>
    <row r="19" spans="1:12" ht="13.5">
      <c r="A19" s="298" t="s">
        <v>386</v>
      </c>
      <c r="B19" s="302"/>
      <c r="C19" s="301"/>
      <c r="D19" s="299"/>
      <c r="E19" s="299"/>
      <c r="F19" s="299"/>
      <c r="G19" s="299"/>
      <c r="H19" s="299"/>
      <c r="I19" s="299"/>
      <c r="J19" s="289"/>
      <c r="K19" s="289"/>
      <c r="L19" s="289"/>
    </row>
    <row r="20" spans="1:12" ht="13.5">
      <c r="A20" s="298" t="s">
        <v>387</v>
      </c>
      <c r="B20" s="302"/>
      <c r="C20" s="301"/>
      <c r="D20" s="299"/>
      <c r="E20" s="299"/>
      <c r="F20" s="299"/>
      <c r="G20" s="299"/>
      <c r="H20" s="299"/>
      <c r="I20" s="299"/>
      <c r="J20" s="289"/>
      <c r="K20" s="289"/>
      <c r="L20" s="289"/>
    </row>
    <row r="21" spans="1:12" s="297" customFormat="1" ht="13.5">
      <c r="A21" s="292" t="s">
        <v>388</v>
      </c>
      <c r="B21" s="294">
        <v>2001</v>
      </c>
      <c r="C21" s="294" t="s">
        <v>378</v>
      </c>
      <c r="D21" s="295">
        <f aca="true" t="shared" si="2" ref="D21:I21">D22+D23+D24+D25+D26+D27+D28</f>
        <v>9839230</v>
      </c>
      <c r="E21" s="295">
        <f t="shared" si="2"/>
        <v>9839230</v>
      </c>
      <c r="F21" s="295">
        <f t="shared" si="2"/>
        <v>9839230</v>
      </c>
      <c r="G21" s="295">
        <f t="shared" si="2"/>
        <v>9839230</v>
      </c>
      <c r="H21" s="295">
        <f t="shared" si="2"/>
        <v>9839230</v>
      </c>
      <c r="I21" s="295">
        <f t="shared" si="2"/>
        <v>9839230</v>
      </c>
      <c r="J21" s="296"/>
      <c r="K21" s="296"/>
      <c r="L21" s="296"/>
    </row>
    <row r="22" spans="1:12" ht="13.5">
      <c r="A22" s="298" t="s">
        <v>381</v>
      </c>
      <c r="B22" s="302"/>
      <c r="C22" s="301"/>
      <c r="D22" s="299">
        <v>0</v>
      </c>
      <c r="E22" s="299">
        <f aca="true" t="shared" si="3" ref="E22:F28">D22</f>
        <v>0</v>
      </c>
      <c r="F22" s="299">
        <f t="shared" si="3"/>
        <v>0</v>
      </c>
      <c r="G22" s="299">
        <f aca="true" t="shared" si="4" ref="G22:I28">D22</f>
        <v>0</v>
      </c>
      <c r="H22" s="299">
        <f t="shared" si="4"/>
        <v>0</v>
      </c>
      <c r="I22" s="299">
        <f t="shared" si="4"/>
        <v>0</v>
      </c>
      <c r="J22" s="289"/>
      <c r="K22" s="289"/>
      <c r="L22" s="289"/>
    </row>
    <row r="23" spans="1:12" ht="13.5">
      <c r="A23" s="298" t="s">
        <v>382</v>
      </c>
      <c r="B23" s="302"/>
      <c r="C23" s="301"/>
      <c r="D23" s="299">
        <f>'Приложение 1'!C16+'РОСПИСЬ ПД'!C19</f>
        <v>7560</v>
      </c>
      <c r="E23" s="299">
        <f t="shared" si="3"/>
        <v>7560</v>
      </c>
      <c r="F23" s="299">
        <f t="shared" si="3"/>
        <v>7560</v>
      </c>
      <c r="G23" s="299">
        <f t="shared" si="4"/>
        <v>7560</v>
      </c>
      <c r="H23" s="299">
        <f t="shared" si="4"/>
        <v>7560</v>
      </c>
      <c r="I23" s="299">
        <f t="shared" si="4"/>
        <v>7560</v>
      </c>
      <c r="J23" s="289"/>
      <c r="K23" s="289"/>
      <c r="L23" s="289"/>
    </row>
    <row r="24" spans="1:12" ht="13.5">
      <c r="A24" s="298" t="s">
        <v>383</v>
      </c>
      <c r="B24" s="302"/>
      <c r="C24" s="301"/>
      <c r="D24" s="299">
        <v>0</v>
      </c>
      <c r="E24" s="299">
        <f>D24</f>
        <v>0</v>
      </c>
      <c r="F24" s="299">
        <f>E24</f>
        <v>0</v>
      </c>
      <c r="G24" s="299">
        <f>D24</f>
        <v>0</v>
      </c>
      <c r="H24" s="299">
        <f>E24</f>
        <v>0</v>
      </c>
      <c r="I24" s="299">
        <f>F24</f>
        <v>0</v>
      </c>
      <c r="J24" s="289"/>
      <c r="K24" s="289"/>
      <c r="L24" s="289"/>
    </row>
    <row r="25" spans="1:13" ht="13.5">
      <c r="A25" s="298" t="s">
        <v>384</v>
      </c>
      <c r="B25" s="302"/>
      <c r="C25" s="301"/>
      <c r="D25" s="299">
        <f>'Приложение 1'!C22+'Приложение 1'!C63+'РОСПИСЬ ПД'!C21+'РОСПИСЬ ПД'!C22+'РОСПИСЬ ПД'!C23</f>
        <v>656740</v>
      </c>
      <c r="E25" s="299">
        <f t="shared" si="3"/>
        <v>656740</v>
      </c>
      <c r="F25" s="299">
        <f t="shared" si="3"/>
        <v>656740</v>
      </c>
      <c r="G25" s="299">
        <f t="shared" si="4"/>
        <v>656740</v>
      </c>
      <c r="H25" s="299">
        <f t="shared" si="4"/>
        <v>656740</v>
      </c>
      <c r="I25" s="299">
        <f t="shared" si="4"/>
        <v>656740</v>
      </c>
      <c r="J25" s="289"/>
      <c r="K25" s="289"/>
      <c r="L25" s="289"/>
      <c r="M25" s="180">
        <v>225</v>
      </c>
    </row>
    <row r="26" spans="1:13" ht="13.5">
      <c r="A26" s="298" t="s">
        <v>385</v>
      </c>
      <c r="B26" s="302"/>
      <c r="C26" s="301"/>
      <c r="D26" s="299">
        <f>'Приложение 1'!C28+'Приложение 1'!C49+'Приложение 1'!C60+'РОСПИСЬ ПД'!C24+'РОСПИСЬ ПД'!C26</f>
        <v>456590</v>
      </c>
      <c r="E26" s="299">
        <f t="shared" si="3"/>
        <v>456590</v>
      </c>
      <c r="F26" s="299">
        <f t="shared" si="3"/>
        <v>456590</v>
      </c>
      <c r="G26" s="299">
        <f t="shared" si="4"/>
        <v>456590</v>
      </c>
      <c r="H26" s="299">
        <f t="shared" si="4"/>
        <v>456590</v>
      </c>
      <c r="I26" s="299">
        <f t="shared" si="4"/>
        <v>456590</v>
      </c>
      <c r="J26" s="289"/>
      <c r="K26" s="289"/>
      <c r="L26" s="289"/>
      <c r="M26" s="180">
        <v>226</v>
      </c>
    </row>
    <row r="27" spans="1:13" ht="13.5">
      <c r="A27" s="298" t="s">
        <v>386</v>
      </c>
      <c r="B27" s="302"/>
      <c r="C27" s="301"/>
      <c r="D27" s="299">
        <f>'Приложение 1'!C59+'Приложение 1'!C61+'РОСПИСЬ ПД'!C28+'РОСПИСЬ ПД'!C29</f>
        <v>163810</v>
      </c>
      <c r="E27" s="299">
        <f t="shared" si="3"/>
        <v>163810</v>
      </c>
      <c r="F27" s="299">
        <f t="shared" si="3"/>
        <v>163810</v>
      </c>
      <c r="G27" s="299">
        <f t="shared" si="4"/>
        <v>163810</v>
      </c>
      <c r="H27" s="299">
        <f t="shared" si="4"/>
        <v>163810</v>
      </c>
      <c r="I27" s="299">
        <f t="shared" si="4"/>
        <v>163810</v>
      </c>
      <c r="J27" s="289"/>
      <c r="K27" s="289"/>
      <c r="L27" s="289"/>
      <c r="M27" s="180">
        <v>310</v>
      </c>
    </row>
    <row r="28" spans="1:13" ht="13.5">
      <c r="A28" s="298" t="s">
        <v>387</v>
      </c>
      <c r="B28" s="302"/>
      <c r="C28" s="301"/>
      <c r="D28" s="299">
        <f>'Приложение 1'!C40+'Приложение 1'!C50+'Приложение 1'!C58+'РОСПИСЬ ПД'!C30+'РОСПИСЬ ПД'!C31+'РОСПИСЬ ПД'!C32+'РОСПИСЬ ПД'!C33+'РОСПИСЬ ПД'!C34</f>
        <v>8554530</v>
      </c>
      <c r="E28" s="299">
        <f t="shared" si="3"/>
        <v>8554530</v>
      </c>
      <c r="F28" s="299">
        <f t="shared" si="3"/>
        <v>8554530</v>
      </c>
      <c r="G28" s="299">
        <f t="shared" si="4"/>
        <v>8554530</v>
      </c>
      <c r="H28" s="299">
        <f t="shared" si="4"/>
        <v>8554530</v>
      </c>
      <c r="I28" s="299">
        <f t="shared" si="4"/>
        <v>8554530</v>
      </c>
      <c r="J28" s="289"/>
      <c r="K28" s="289"/>
      <c r="L28" s="289"/>
      <c r="M28" s="180">
        <v>340</v>
      </c>
    </row>
    <row r="30" spans="1:12" s="182" customFormat="1" ht="15" customHeight="1">
      <c r="A30" s="35" t="s">
        <v>427</v>
      </c>
      <c r="B30" s="16"/>
      <c r="C30" s="35" t="s">
        <v>168</v>
      </c>
      <c r="D30" s="179"/>
      <c r="E30" s="179"/>
      <c r="F30" s="179"/>
      <c r="G30" s="179"/>
      <c r="H30" s="179"/>
      <c r="I30" s="181"/>
      <c r="J30" s="181"/>
      <c r="K30" s="179"/>
      <c r="L30" s="179"/>
    </row>
    <row r="31" spans="1:12" s="283" customFormat="1" ht="15" customHeight="1">
      <c r="A31" s="39" t="s">
        <v>98</v>
      </c>
      <c r="B31" s="16"/>
      <c r="C31" s="39" t="s">
        <v>60</v>
      </c>
      <c r="D31" s="281"/>
      <c r="E31" s="281"/>
      <c r="F31" s="281"/>
      <c r="G31" s="281"/>
      <c r="H31" s="281"/>
      <c r="I31" s="282"/>
      <c r="J31" s="282"/>
      <c r="K31" s="281"/>
      <c r="L31" s="281"/>
    </row>
    <row r="32" spans="1:12" s="182" customFormat="1" ht="15" customHeight="1">
      <c r="A32" s="39"/>
      <c r="B32" s="16"/>
      <c r="C32" s="39"/>
      <c r="D32" s="179"/>
      <c r="E32" s="179"/>
      <c r="F32" s="179"/>
      <c r="G32" s="179"/>
      <c r="H32" s="179"/>
      <c r="I32" s="181"/>
      <c r="J32" s="181"/>
      <c r="K32" s="179"/>
      <c r="L32" s="179"/>
    </row>
    <row r="33" spans="1:12" s="182" customFormat="1" ht="15" customHeight="1">
      <c r="A33" s="35" t="s">
        <v>176</v>
      </c>
      <c r="B33" s="16"/>
      <c r="C33" s="35" t="s">
        <v>177</v>
      </c>
      <c r="D33" s="179"/>
      <c r="E33" s="179"/>
      <c r="F33" s="179"/>
      <c r="G33" s="179"/>
      <c r="H33" s="179"/>
      <c r="I33" s="181"/>
      <c r="J33" s="181"/>
      <c r="K33" s="179"/>
      <c r="L33" s="179"/>
    </row>
    <row r="34" spans="1:12" s="283" customFormat="1" ht="15" customHeight="1">
      <c r="A34" s="39" t="s">
        <v>178</v>
      </c>
      <c r="B34" s="16"/>
      <c r="C34" s="35" t="s">
        <v>99</v>
      </c>
      <c r="D34" s="281"/>
      <c r="E34" s="281"/>
      <c r="F34" s="281"/>
      <c r="G34" s="281"/>
      <c r="H34" s="281"/>
      <c r="I34" s="282"/>
      <c r="J34" s="282"/>
      <c r="K34" s="281"/>
      <c r="L34" s="281"/>
    </row>
    <row r="35" spans="1:3" ht="15" customHeight="1">
      <c r="A35" s="39"/>
      <c r="B35" s="16"/>
      <c r="C35" s="39"/>
    </row>
  </sheetData>
  <sheetProtection/>
  <mergeCells count="14">
    <mergeCell ref="E9:E10"/>
    <mergeCell ref="F9:F10"/>
    <mergeCell ref="G9:I9"/>
    <mergeCell ref="J9:L9"/>
    <mergeCell ref="K2:L2"/>
    <mergeCell ref="A4:L4"/>
    <mergeCell ref="A5:L5"/>
    <mergeCell ref="A7:A10"/>
    <mergeCell ref="B7:B10"/>
    <mergeCell ref="C7:C10"/>
    <mergeCell ref="D7:L7"/>
    <mergeCell ref="D8:F8"/>
    <mergeCell ref="G8:L8"/>
    <mergeCell ref="D9:D10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40"/>
  <sheetViews>
    <sheetView zoomScale="85" zoomScaleNormal="85" zoomScalePageLayoutView="0" workbookViewId="0" topLeftCell="A4">
      <selection activeCell="A4" sqref="A1:IV16384"/>
    </sheetView>
  </sheetViews>
  <sheetFormatPr defaultColWidth="8.8515625" defaultRowHeight="15"/>
  <cols>
    <col min="1" max="1" width="8.8515625" style="9" customWidth="1"/>
    <col min="2" max="6" width="8.8515625" style="7" customWidth="1"/>
    <col min="7" max="7" width="6.421875" style="7" customWidth="1"/>
    <col min="8" max="8" width="4.8515625" style="7" customWidth="1"/>
    <col min="9" max="9" width="8.8515625" style="7" customWidth="1"/>
    <col min="10" max="10" width="6.140625" style="7" customWidth="1"/>
    <col min="11" max="16384" width="8.8515625" style="7" customWidth="1"/>
  </cols>
  <sheetData>
    <row r="1" spans="8:10" ht="15">
      <c r="H1" s="373" t="s">
        <v>389</v>
      </c>
      <c r="I1" s="373"/>
      <c r="J1" s="373"/>
    </row>
    <row r="4" spans="1:10" s="13" customFormat="1" ht="17.25">
      <c r="A4" s="368" t="s">
        <v>390</v>
      </c>
      <c r="B4" s="368"/>
      <c r="C4" s="368"/>
      <c r="D4" s="368"/>
      <c r="E4" s="368"/>
      <c r="F4" s="368"/>
      <c r="G4" s="368"/>
      <c r="H4" s="368"/>
      <c r="I4" s="368"/>
      <c r="J4" s="368"/>
    </row>
    <row r="6" spans="1:10" ht="15">
      <c r="A6" s="369" t="s">
        <v>444</v>
      </c>
      <c r="B6" s="369"/>
      <c r="C6" s="369"/>
      <c r="D6" s="369"/>
      <c r="E6" s="369"/>
      <c r="F6" s="369"/>
      <c r="G6" s="369"/>
      <c r="H6" s="369"/>
      <c r="I6" s="369"/>
      <c r="J6" s="369"/>
    </row>
    <row r="7" spans="1:10" ht="15">
      <c r="A7" s="490" t="s">
        <v>391</v>
      </c>
      <c r="B7" s="490"/>
      <c r="C7" s="490"/>
      <c r="D7" s="490"/>
      <c r="E7" s="490"/>
      <c r="F7" s="490"/>
      <c r="G7" s="490"/>
      <c r="H7" s="490"/>
      <c r="I7" s="490"/>
      <c r="J7" s="490"/>
    </row>
    <row r="9" spans="1:10" ht="15">
      <c r="A9" s="14" t="s">
        <v>392</v>
      </c>
      <c r="B9" s="488" t="s">
        <v>241</v>
      </c>
      <c r="C9" s="488"/>
      <c r="D9" s="488"/>
      <c r="E9" s="488"/>
      <c r="F9" s="488"/>
      <c r="G9" s="488"/>
      <c r="H9" s="488" t="s">
        <v>393</v>
      </c>
      <c r="I9" s="488"/>
      <c r="J9" s="488"/>
    </row>
    <row r="10" spans="1:10" ht="15">
      <c r="A10" s="14">
        <v>1</v>
      </c>
      <c r="B10" s="488">
        <v>2</v>
      </c>
      <c r="C10" s="488"/>
      <c r="D10" s="488"/>
      <c r="E10" s="488"/>
      <c r="F10" s="488"/>
      <c r="G10" s="488"/>
      <c r="H10" s="488">
        <v>3</v>
      </c>
      <c r="I10" s="488"/>
      <c r="J10" s="488"/>
    </row>
    <row r="11" spans="1:10" s="13" customFormat="1" ht="15">
      <c r="A11" s="317" t="s">
        <v>394</v>
      </c>
      <c r="B11" s="489" t="s">
        <v>395</v>
      </c>
      <c r="C11" s="489"/>
      <c r="D11" s="489"/>
      <c r="E11" s="489"/>
      <c r="F11" s="489"/>
      <c r="G11" s="489"/>
      <c r="H11" s="480">
        <v>60633.4</v>
      </c>
      <c r="I11" s="480"/>
      <c r="J11" s="480"/>
    </row>
    <row r="12" spans="1:10" ht="15">
      <c r="A12" s="318"/>
      <c r="B12" s="457" t="s">
        <v>396</v>
      </c>
      <c r="C12" s="458"/>
      <c r="D12" s="458"/>
      <c r="E12" s="458"/>
      <c r="F12" s="458"/>
      <c r="G12" s="459"/>
      <c r="H12" s="460"/>
      <c r="I12" s="461"/>
      <c r="J12" s="462"/>
    </row>
    <row r="13" spans="1:10" ht="15">
      <c r="A13" s="319" t="s">
        <v>251</v>
      </c>
      <c r="B13" s="485" t="s">
        <v>397</v>
      </c>
      <c r="C13" s="486"/>
      <c r="D13" s="486"/>
      <c r="E13" s="486"/>
      <c r="F13" s="486"/>
      <c r="G13" s="487"/>
      <c r="H13" s="452">
        <v>19496.9</v>
      </c>
      <c r="I13" s="453"/>
      <c r="J13" s="454"/>
    </row>
    <row r="14" spans="1:10" ht="15">
      <c r="A14" s="318"/>
      <c r="B14" s="457" t="s">
        <v>398</v>
      </c>
      <c r="C14" s="458"/>
      <c r="D14" s="458"/>
      <c r="E14" s="458"/>
      <c r="F14" s="458"/>
      <c r="G14" s="458"/>
      <c r="H14" s="460"/>
      <c r="I14" s="470"/>
      <c r="J14" s="471"/>
    </row>
    <row r="15" spans="1:10" s="321" customFormat="1" ht="15">
      <c r="A15" s="320"/>
      <c r="B15" s="449" t="s">
        <v>399</v>
      </c>
      <c r="C15" s="450"/>
      <c r="D15" s="450"/>
      <c r="E15" s="450"/>
      <c r="F15" s="450"/>
      <c r="G15" s="450"/>
      <c r="H15" s="465">
        <v>8633.2</v>
      </c>
      <c r="I15" s="483"/>
      <c r="J15" s="484"/>
    </row>
    <row r="16" spans="1:10" ht="15">
      <c r="A16" s="14" t="s">
        <v>253</v>
      </c>
      <c r="B16" s="468" t="s">
        <v>400</v>
      </c>
      <c r="C16" s="468"/>
      <c r="D16" s="468"/>
      <c r="E16" s="468"/>
      <c r="F16" s="468"/>
      <c r="G16" s="468"/>
      <c r="H16" s="469">
        <v>4567.5</v>
      </c>
      <c r="I16" s="469"/>
      <c r="J16" s="469"/>
    </row>
    <row r="17" spans="1:10" ht="15">
      <c r="A17" s="318"/>
      <c r="B17" s="457" t="s">
        <v>398</v>
      </c>
      <c r="C17" s="458"/>
      <c r="D17" s="458"/>
      <c r="E17" s="458"/>
      <c r="F17" s="458"/>
      <c r="G17" s="458"/>
      <c r="H17" s="460"/>
      <c r="I17" s="470"/>
      <c r="J17" s="471"/>
    </row>
    <row r="18" spans="1:10" s="321" customFormat="1" ht="15">
      <c r="A18" s="320"/>
      <c r="B18" s="449" t="s">
        <v>399</v>
      </c>
      <c r="C18" s="450"/>
      <c r="D18" s="450"/>
      <c r="E18" s="450"/>
      <c r="F18" s="450"/>
      <c r="G18" s="450"/>
      <c r="H18" s="465">
        <v>630.6</v>
      </c>
      <c r="I18" s="483"/>
      <c r="J18" s="484"/>
    </row>
    <row r="19" spans="1:10" s="13" customFormat="1" ht="15">
      <c r="A19" s="322" t="s">
        <v>401</v>
      </c>
      <c r="B19" s="464" t="s">
        <v>402</v>
      </c>
      <c r="C19" s="464"/>
      <c r="D19" s="464"/>
      <c r="E19" s="464"/>
      <c r="F19" s="464"/>
      <c r="G19" s="464"/>
      <c r="H19" s="480">
        <f>H23+H27+H28</f>
        <v>696.0999999999999</v>
      </c>
      <c r="I19" s="480"/>
      <c r="J19" s="480"/>
    </row>
    <row r="20" spans="1:10" ht="15">
      <c r="A20" s="323"/>
      <c r="B20" s="458" t="s">
        <v>396</v>
      </c>
      <c r="C20" s="458"/>
      <c r="D20" s="458"/>
      <c r="E20" s="458"/>
      <c r="F20" s="458"/>
      <c r="G20" s="458"/>
      <c r="H20" s="460"/>
      <c r="I20" s="470"/>
      <c r="J20" s="471"/>
    </row>
    <row r="21" spans="1:10" ht="15">
      <c r="A21" s="319" t="s">
        <v>260</v>
      </c>
      <c r="B21" s="455" t="s">
        <v>403</v>
      </c>
      <c r="C21" s="455"/>
      <c r="D21" s="455"/>
      <c r="E21" s="455"/>
      <c r="F21" s="455"/>
      <c r="G21" s="455"/>
      <c r="H21" s="452"/>
      <c r="I21" s="481"/>
      <c r="J21" s="482"/>
    </row>
    <row r="22" spans="1:10" ht="15">
      <c r="A22" s="323"/>
      <c r="B22" s="458" t="s">
        <v>404</v>
      </c>
      <c r="C22" s="458"/>
      <c r="D22" s="458"/>
      <c r="E22" s="458"/>
      <c r="F22" s="458"/>
      <c r="G22" s="458"/>
      <c r="H22" s="460"/>
      <c r="I22" s="470"/>
      <c r="J22" s="471"/>
    </row>
    <row r="23" spans="1:10" s="321" customFormat="1" ht="15">
      <c r="A23" s="324"/>
      <c r="B23" s="472" t="s">
        <v>405</v>
      </c>
      <c r="C23" s="472"/>
      <c r="D23" s="472"/>
      <c r="E23" s="472"/>
      <c r="F23" s="472"/>
      <c r="G23" s="472"/>
      <c r="H23" s="473">
        <v>85</v>
      </c>
      <c r="I23" s="474"/>
      <c r="J23" s="475"/>
    </row>
    <row r="24" spans="1:10" s="321" customFormat="1" ht="15">
      <c r="A24" s="325"/>
      <c r="B24" s="476" t="s">
        <v>406</v>
      </c>
      <c r="C24" s="476"/>
      <c r="D24" s="476"/>
      <c r="E24" s="476"/>
      <c r="F24" s="476"/>
      <c r="G24" s="476"/>
      <c r="H24" s="477"/>
      <c r="I24" s="478"/>
      <c r="J24" s="479"/>
    </row>
    <row r="25" spans="1:10" s="321" customFormat="1" ht="15">
      <c r="A25" s="326"/>
      <c r="B25" s="450" t="s">
        <v>407</v>
      </c>
      <c r="C25" s="450"/>
      <c r="D25" s="450"/>
      <c r="E25" s="450"/>
      <c r="F25" s="450"/>
      <c r="G25" s="450"/>
      <c r="H25" s="465"/>
      <c r="I25" s="466"/>
      <c r="J25" s="467"/>
    </row>
    <row r="26" spans="1:10" ht="15">
      <c r="A26" s="319" t="s">
        <v>263</v>
      </c>
      <c r="B26" s="468" t="s">
        <v>408</v>
      </c>
      <c r="C26" s="468"/>
      <c r="D26" s="468"/>
      <c r="E26" s="468"/>
      <c r="F26" s="468"/>
      <c r="G26" s="468"/>
      <c r="H26" s="469"/>
      <c r="I26" s="469"/>
      <c r="J26" s="469"/>
    </row>
    <row r="27" spans="1:10" ht="15">
      <c r="A27" s="14" t="s">
        <v>266</v>
      </c>
      <c r="B27" s="463" t="s">
        <v>409</v>
      </c>
      <c r="C27" s="463"/>
      <c r="D27" s="463"/>
      <c r="E27" s="463"/>
      <c r="F27" s="463"/>
      <c r="G27" s="463"/>
      <c r="H27" s="456">
        <v>610.3</v>
      </c>
      <c r="I27" s="456"/>
      <c r="J27" s="456"/>
    </row>
    <row r="28" spans="1:10" ht="15">
      <c r="A28" s="14" t="s">
        <v>272</v>
      </c>
      <c r="B28" s="463" t="s">
        <v>410</v>
      </c>
      <c r="C28" s="463"/>
      <c r="D28" s="463"/>
      <c r="E28" s="463"/>
      <c r="F28" s="463"/>
      <c r="G28" s="463"/>
      <c r="H28" s="456">
        <v>0.8</v>
      </c>
      <c r="I28" s="456"/>
      <c r="J28" s="456"/>
    </row>
    <row r="29" spans="1:10" s="13" customFormat="1" ht="15">
      <c r="A29" s="317" t="s">
        <v>411</v>
      </c>
      <c r="B29" s="464" t="s">
        <v>412</v>
      </c>
      <c r="C29" s="464"/>
      <c r="D29" s="464"/>
      <c r="E29" s="464"/>
      <c r="F29" s="464"/>
      <c r="G29" s="464"/>
      <c r="H29" s="456">
        <v>3217.3</v>
      </c>
      <c r="I29" s="456"/>
      <c r="J29" s="456"/>
    </row>
    <row r="30" spans="1:10" s="13" customFormat="1" ht="15">
      <c r="A30" s="323"/>
      <c r="B30" s="458" t="s">
        <v>396</v>
      </c>
      <c r="C30" s="458"/>
      <c r="D30" s="458"/>
      <c r="E30" s="458"/>
      <c r="F30" s="458"/>
      <c r="G30" s="458"/>
      <c r="H30" s="460"/>
      <c r="I30" s="461"/>
      <c r="J30" s="462"/>
    </row>
    <row r="31" spans="1:10" s="13" customFormat="1" ht="15">
      <c r="A31" s="319" t="s">
        <v>283</v>
      </c>
      <c r="B31" s="455" t="s">
        <v>413</v>
      </c>
      <c r="C31" s="455"/>
      <c r="D31" s="455"/>
      <c r="E31" s="455"/>
      <c r="F31" s="455"/>
      <c r="G31" s="455"/>
      <c r="H31" s="452"/>
      <c r="I31" s="453"/>
      <c r="J31" s="454"/>
    </row>
    <row r="32" spans="1:10" s="13" customFormat="1" ht="15">
      <c r="A32" s="327" t="s">
        <v>331</v>
      </c>
      <c r="B32" s="455" t="s">
        <v>414</v>
      </c>
      <c r="C32" s="455"/>
      <c r="D32" s="455"/>
      <c r="E32" s="455"/>
      <c r="F32" s="455"/>
      <c r="G32" s="455"/>
      <c r="H32" s="456">
        <v>3217.3</v>
      </c>
      <c r="I32" s="456"/>
      <c r="J32" s="456"/>
    </row>
    <row r="33" spans="1:10" s="13" customFormat="1" ht="15">
      <c r="A33" s="322"/>
      <c r="B33" s="457" t="s">
        <v>404</v>
      </c>
      <c r="C33" s="458"/>
      <c r="D33" s="458"/>
      <c r="E33" s="458"/>
      <c r="F33" s="458"/>
      <c r="G33" s="459"/>
      <c r="H33" s="460"/>
      <c r="I33" s="461"/>
      <c r="J33" s="462"/>
    </row>
    <row r="34" spans="1:10" ht="15">
      <c r="A34" s="319"/>
      <c r="B34" s="449" t="s">
        <v>415</v>
      </c>
      <c r="C34" s="450"/>
      <c r="D34" s="450"/>
      <c r="E34" s="450"/>
      <c r="F34" s="450"/>
      <c r="G34" s="451"/>
      <c r="H34" s="452">
        <v>224.8</v>
      </c>
      <c r="I34" s="453"/>
      <c r="J34" s="454"/>
    </row>
    <row r="35" spans="2:10" ht="15">
      <c r="B35" s="448"/>
      <c r="C35" s="448"/>
      <c r="D35" s="448"/>
      <c r="E35" s="448"/>
      <c r="F35" s="448"/>
      <c r="G35" s="448"/>
      <c r="H35" s="448"/>
      <c r="I35" s="448"/>
      <c r="J35" s="448"/>
    </row>
    <row r="36" spans="2:10" ht="15">
      <c r="B36" s="448"/>
      <c r="C36" s="448"/>
      <c r="D36" s="448"/>
      <c r="E36" s="448"/>
      <c r="F36" s="448"/>
      <c r="G36" s="448"/>
      <c r="H36" s="448"/>
      <c r="I36" s="448"/>
      <c r="J36" s="448"/>
    </row>
    <row r="37" spans="2:10" ht="15">
      <c r="B37" s="448"/>
      <c r="C37" s="448"/>
      <c r="D37" s="448"/>
      <c r="E37" s="448"/>
      <c r="F37" s="448"/>
      <c r="G37" s="448"/>
      <c r="H37" s="448"/>
      <c r="I37" s="448"/>
      <c r="J37" s="448"/>
    </row>
    <row r="39" spans="1:8" ht="15">
      <c r="A39" s="35" t="s">
        <v>445</v>
      </c>
      <c r="B39" s="16"/>
      <c r="G39" s="328" t="s">
        <v>446</v>
      </c>
      <c r="H39" s="8"/>
    </row>
    <row r="40" spans="1:9" ht="15">
      <c r="A40" s="329" t="s">
        <v>447</v>
      </c>
      <c r="B40" s="330"/>
      <c r="C40" s="331"/>
      <c r="D40" s="331"/>
      <c r="E40" s="331"/>
      <c r="F40" s="331"/>
      <c r="G40" s="329" t="s">
        <v>99</v>
      </c>
      <c r="H40" s="331"/>
      <c r="I40" s="331"/>
    </row>
  </sheetData>
  <sheetProtection/>
  <mergeCells count="62">
    <mergeCell ref="H1:J1"/>
    <mergeCell ref="A4:J4"/>
    <mergeCell ref="A6:J6"/>
    <mergeCell ref="A7:J7"/>
    <mergeCell ref="B9:G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B25:G25"/>
    <mergeCell ref="H25:J25"/>
    <mergeCell ref="B26:G26"/>
    <mergeCell ref="H26:J26"/>
    <mergeCell ref="B27:G27"/>
    <mergeCell ref="H27:J27"/>
    <mergeCell ref="B28:G28"/>
    <mergeCell ref="H28:J28"/>
    <mergeCell ref="B29:G29"/>
    <mergeCell ref="H29:J29"/>
    <mergeCell ref="B30:G30"/>
    <mergeCell ref="H30:J30"/>
    <mergeCell ref="B31:G31"/>
    <mergeCell ref="H31:J31"/>
    <mergeCell ref="B32:G32"/>
    <mergeCell ref="H32:J32"/>
    <mergeCell ref="B33:G33"/>
    <mergeCell ref="H33:J33"/>
    <mergeCell ref="B37:G37"/>
    <mergeCell ref="H37:J37"/>
    <mergeCell ref="B34:G34"/>
    <mergeCell ref="H34:J34"/>
    <mergeCell ref="B35:G35"/>
    <mergeCell ref="H35:J35"/>
    <mergeCell ref="B36:G36"/>
    <mergeCell ref="H36:J36"/>
  </mergeCells>
  <printOptions/>
  <pageMargins left="0.7874015748031497" right="0.3937007874015748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0"/>
  <sheetViews>
    <sheetView zoomScalePageLayoutView="0" workbookViewId="0" topLeftCell="A1">
      <selection activeCell="A4" sqref="A1:IV16384"/>
    </sheetView>
  </sheetViews>
  <sheetFormatPr defaultColWidth="8.8515625" defaultRowHeight="15"/>
  <cols>
    <col min="1" max="5" width="8.8515625" style="332" customWidth="1"/>
    <col min="6" max="6" width="6.57421875" style="332" customWidth="1"/>
    <col min="7" max="9" width="8.8515625" style="332" customWidth="1"/>
    <col min="10" max="10" width="2.00390625" style="332" customWidth="1"/>
    <col min="11" max="16384" width="8.8515625" style="332" customWidth="1"/>
  </cols>
  <sheetData>
    <row r="1" spans="6:10" ht="15" customHeight="1">
      <c r="F1" s="7"/>
      <c r="G1" s="7"/>
      <c r="H1" s="373" t="s">
        <v>416</v>
      </c>
      <c r="I1" s="373"/>
      <c r="J1" s="373"/>
    </row>
    <row r="2" ht="13.5" customHeight="1"/>
    <row r="3" spans="1:10" ht="39" customHeight="1">
      <c r="A3" s="500" t="s">
        <v>417</v>
      </c>
      <c r="B3" s="500"/>
      <c r="C3" s="500"/>
      <c r="D3" s="500"/>
      <c r="E3" s="500"/>
      <c r="F3" s="500"/>
      <c r="G3" s="500"/>
      <c r="H3" s="500"/>
      <c r="I3" s="500"/>
      <c r="J3" s="500"/>
    </row>
    <row r="4" spans="1:10" ht="18.75" customHeight="1">
      <c r="A4" s="501" t="s">
        <v>448</v>
      </c>
      <c r="B4" s="501"/>
      <c r="C4" s="501"/>
      <c r="D4" s="501"/>
      <c r="E4" s="501"/>
      <c r="F4" s="501"/>
      <c r="G4" s="501"/>
      <c r="H4" s="501"/>
      <c r="I4" s="501"/>
      <c r="J4" s="501"/>
    </row>
    <row r="5" spans="1:10" ht="18.7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</row>
    <row r="6" spans="1:10" ht="58.5" customHeight="1">
      <c r="A6" s="496" t="s">
        <v>241</v>
      </c>
      <c r="B6" s="496"/>
      <c r="C6" s="496"/>
      <c r="D6" s="496"/>
      <c r="E6" s="496"/>
      <c r="F6" s="496" t="s">
        <v>113</v>
      </c>
      <c r="G6" s="496"/>
      <c r="H6" s="493" t="s">
        <v>418</v>
      </c>
      <c r="I6" s="493"/>
      <c r="J6" s="493"/>
    </row>
    <row r="7" spans="1:10" ht="13.5" customHeight="1">
      <c r="A7" s="496">
        <v>1</v>
      </c>
      <c r="B7" s="496"/>
      <c r="C7" s="496"/>
      <c r="D7" s="496"/>
      <c r="E7" s="496"/>
      <c r="F7" s="496">
        <v>2</v>
      </c>
      <c r="G7" s="496"/>
      <c r="H7" s="493">
        <v>3</v>
      </c>
      <c r="I7" s="493"/>
      <c r="J7" s="493"/>
    </row>
    <row r="8" spans="1:10" ht="13.5">
      <c r="A8" s="497" t="s">
        <v>419</v>
      </c>
      <c r="B8" s="498"/>
      <c r="C8" s="498"/>
      <c r="D8" s="498"/>
      <c r="E8" s="499"/>
      <c r="F8" s="492" t="s">
        <v>420</v>
      </c>
      <c r="G8" s="492"/>
      <c r="H8" s="493"/>
      <c r="I8" s="493"/>
      <c r="J8" s="493"/>
    </row>
    <row r="9" spans="1:10" ht="13.5">
      <c r="A9" s="497" t="s">
        <v>421</v>
      </c>
      <c r="B9" s="498"/>
      <c r="C9" s="498"/>
      <c r="D9" s="498"/>
      <c r="E9" s="499"/>
      <c r="F9" s="492" t="s">
        <v>422</v>
      </c>
      <c r="G9" s="492"/>
      <c r="H9" s="493"/>
      <c r="I9" s="493"/>
      <c r="J9" s="493"/>
    </row>
    <row r="10" spans="1:10" ht="13.5">
      <c r="A10" s="496"/>
      <c r="B10" s="496"/>
      <c r="C10" s="496"/>
      <c r="D10" s="496"/>
      <c r="E10" s="496"/>
      <c r="F10" s="492"/>
      <c r="G10" s="492"/>
      <c r="H10" s="493"/>
      <c r="I10" s="493"/>
      <c r="J10" s="493"/>
    </row>
    <row r="11" spans="1:10" ht="13.5">
      <c r="A11" s="496"/>
      <c r="B11" s="496"/>
      <c r="C11" s="496"/>
      <c r="D11" s="496"/>
      <c r="E11" s="496"/>
      <c r="F11" s="492"/>
      <c r="G11" s="492"/>
      <c r="H11" s="493"/>
      <c r="I11" s="493"/>
      <c r="J11" s="493"/>
    </row>
    <row r="12" spans="1:10" ht="13.5">
      <c r="A12" s="491" t="s">
        <v>423</v>
      </c>
      <c r="B12" s="491"/>
      <c r="C12" s="491"/>
      <c r="D12" s="491"/>
      <c r="E12" s="491"/>
      <c r="F12" s="492" t="s">
        <v>424</v>
      </c>
      <c r="G12" s="492"/>
      <c r="H12" s="493"/>
      <c r="I12" s="493"/>
      <c r="J12" s="493"/>
    </row>
    <row r="13" spans="1:10" ht="13.5">
      <c r="A13" s="491" t="s">
        <v>425</v>
      </c>
      <c r="B13" s="491"/>
      <c r="C13" s="491"/>
      <c r="D13" s="491"/>
      <c r="E13" s="491"/>
      <c r="F13" s="492" t="s">
        <v>426</v>
      </c>
      <c r="G13" s="492"/>
      <c r="H13" s="493"/>
      <c r="I13" s="493"/>
      <c r="J13" s="493"/>
    </row>
    <row r="14" spans="1:10" ht="36" customHeight="1">
      <c r="A14" s="494"/>
      <c r="B14" s="494"/>
      <c r="C14" s="494"/>
      <c r="D14" s="494"/>
      <c r="E14" s="494"/>
      <c r="F14" s="494"/>
      <c r="G14" s="494"/>
      <c r="H14" s="495"/>
      <c r="I14" s="495"/>
      <c r="J14" s="495"/>
    </row>
    <row r="15" spans="1:10" ht="15">
      <c r="A15" s="35" t="s">
        <v>449</v>
      </c>
      <c r="B15" s="16"/>
      <c r="D15" s="179"/>
      <c r="F15" s="328" t="s">
        <v>446</v>
      </c>
      <c r="G15" s="334"/>
      <c r="H15" s="335"/>
      <c r="I15" s="336"/>
      <c r="J15" s="336"/>
    </row>
    <row r="16" spans="1:10" s="340" customFormat="1" ht="18" customHeight="1">
      <c r="A16" s="329" t="s">
        <v>450</v>
      </c>
      <c r="B16" s="330"/>
      <c r="C16" s="337"/>
      <c r="D16" s="337"/>
      <c r="E16" s="337"/>
      <c r="F16" s="329" t="s">
        <v>99</v>
      </c>
      <c r="G16" s="337"/>
      <c r="H16" s="338"/>
      <c r="I16" s="339"/>
      <c r="J16" s="339"/>
    </row>
    <row r="17" spans="1:10" ht="34.5" customHeight="1">
      <c r="A17" s="39"/>
      <c r="B17" s="16"/>
      <c r="D17" s="179"/>
      <c r="F17" s="39"/>
      <c r="G17" s="341"/>
      <c r="H17" s="336"/>
      <c r="I17" s="336"/>
      <c r="J17" s="336"/>
    </row>
    <row r="18" spans="1:10" ht="15">
      <c r="A18" s="35" t="s">
        <v>176</v>
      </c>
      <c r="B18" s="16"/>
      <c r="D18" s="179"/>
      <c r="F18" s="342" t="s">
        <v>177</v>
      </c>
      <c r="G18" s="334"/>
      <c r="H18" s="335"/>
      <c r="I18" s="336"/>
      <c r="J18" s="336"/>
    </row>
    <row r="19" spans="1:10" s="340" customFormat="1" ht="11.25">
      <c r="A19" s="329" t="s">
        <v>178</v>
      </c>
      <c r="B19" s="343"/>
      <c r="C19" s="344"/>
      <c r="D19" s="344"/>
      <c r="E19" s="344"/>
      <c r="F19" s="329" t="s">
        <v>99</v>
      </c>
      <c r="G19" s="344"/>
      <c r="H19" s="344"/>
      <c r="I19" s="300"/>
      <c r="J19" s="300"/>
    </row>
    <row r="20" spans="1:3" ht="13.5">
      <c r="A20" s="39"/>
      <c r="B20" s="16"/>
      <c r="C20" s="39"/>
    </row>
  </sheetData>
  <sheetProtection/>
  <mergeCells count="30">
    <mergeCell ref="H1:J1"/>
    <mergeCell ref="A3:J3"/>
    <mergeCell ref="A4:J4"/>
    <mergeCell ref="A6:E6"/>
    <mergeCell ref="F6:G6"/>
    <mergeCell ref="H6:J6"/>
    <mergeCell ref="A7:E7"/>
    <mergeCell ref="F7:G7"/>
    <mergeCell ref="H7:J7"/>
    <mergeCell ref="A8:E8"/>
    <mergeCell ref="F8:G8"/>
    <mergeCell ref="H8:J8"/>
    <mergeCell ref="A9:E9"/>
    <mergeCell ref="F9:G9"/>
    <mergeCell ref="H9:J9"/>
    <mergeCell ref="A10:E10"/>
    <mergeCell ref="F10:G10"/>
    <mergeCell ref="H10:J10"/>
    <mergeCell ref="A11:E11"/>
    <mergeCell ref="F11:G11"/>
    <mergeCell ref="H11:J11"/>
    <mergeCell ref="A12:E12"/>
    <mergeCell ref="F12:G12"/>
    <mergeCell ref="H12:J12"/>
    <mergeCell ref="A13:E13"/>
    <mergeCell ref="F13:G13"/>
    <mergeCell ref="H13:J13"/>
    <mergeCell ref="A14:E14"/>
    <mergeCell ref="F14:G14"/>
    <mergeCell ref="H14:J14"/>
  </mergeCells>
  <printOptions/>
  <pageMargins left="0.984251968503937" right="0.3937007874015748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KNASTU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Дайрагулова Весна Радомировна</cp:lastModifiedBy>
  <cp:lastPrinted>2016-12-20T06:46:58Z</cp:lastPrinted>
  <dcterms:created xsi:type="dcterms:W3CDTF">2014-12-18T06:13:27Z</dcterms:created>
  <dcterms:modified xsi:type="dcterms:W3CDTF">2016-12-24T06:35:59Z</dcterms:modified>
  <cp:category/>
  <cp:version/>
  <cp:contentType/>
  <cp:contentStatus/>
</cp:coreProperties>
</file>