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140" windowHeight="6225" tabRatio="764" activeTab="4"/>
  </bookViews>
  <sheets>
    <sheet name="бюджет" sheetId="1" r:id="rId1"/>
    <sheet name="внебюджет" sheetId="2" r:id="rId2"/>
    <sheet name="Сведения ИЦ" sheetId="3" r:id="rId3"/>
    <sheet name="Титульный сады" sheetId="4" r:id="rId4"/>
    <sheet name="I общ.свед." sheetId="5" r:id="rId5"/>
    <sheet name="Таблица 1" sheetId="6" r:id="rId6"/>
    <sheet name="Таблица 2" sheetId="7" r:id="rId7"/>
    <sheet name="Таблица 2.1" sheetId="8" r:id="rId8"/>
    <sheet name="Таблица 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'бюджет'!$3:$4</definedName>
    <definedName name="_xlnm.Print_Titles" localSheetId="1">'внебюджет'!$A:$A,'внебюджет'!$4:$6</definedName>
    <definedName name="_xlnm.Print_Titles" localSheetId="6">'Таблица 2'!$7:$9</definedName>
    <definedName name="_xlnm.Print_Area" localSheetId="0">'бюджет'!$A$1:$H$73</definedName>
    <definedName name="_xlnm.Print_Area" localSheetId="1">'внебюджет'!$A$2:$AF$36</definedName>
    <definedName name="_xlnm.Print_Area" localSheetId="2">'Сведения ИЦ'!$A$1:$H$105</definedName>
    <definedName name="_xlnm.Print_Area" localSheetId="6">'Таблица 2'!$A$1:$J$111</definedName>
    <definedName name="_xlnm.Print_Area" localSheetId="7">'Таблица 2.1'!$A$1:$L$39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N11" authorId="0">
      <text>
        <r>
          <rPr>
            <b/>
            <sz val="12"/>
            <rFont val="Tahoma"/>
            <family val="2"/>
          </rPr>
          <t>Планируем добровольные пожертвования поквартально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Дайрагулова Весна Радомировна</author>
  </authors>
  <commentList>
    <comment ref="D14" authorId="0">
      <text>
        <r>
          <rPr>
            <b/>
            <sz val="9"/>
            <rFont val="Tahoma"/>
            <family val="2"/>
          </rPr>
          <t>Родительская плата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всё, кроме родительской платы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<sst xmlns="http://schemas.openxmlformats.org/spreadsheetml/2006/main" count="698" uniqueCount="451">
  <si>
    <t>Наименование статьи</t>
  </si>
  <si>
    <t>Код</t>
  </si>
  <si>
    <t>Расчет, расшифровка</t>
  </si>
  <si>
    <t>Всего</t>
  </si>
  <si>
    <t>1 кв-л</t>
  </si>
  <si>
    <t>2 кв-л</t>
  </si>
  <si>
    <t>3 кв-л</t>
  </si>
  <si>
    <t>4 кв-л</t>
  </si>
  <si>
    <t>Субсидия на муниципальное задание</t>
  </si>
  <si>
    <t>Прочие выплаты</t>
  </si>
  <si>
    <t>Начисления на заработную плату</t>
  </si>
  <si>
    <t>Услуги связи</t>
  </si>
  <si>
    <t>Транспортные услуги</t>
  </si>
  <si>
    <t>Коммунальные услуги</t>
  </si>
  <si>
    <t>Отопление</t>
  </si>
  <si>
    <t>Электроснабжение</t>
  </si>
  <si>
    <t>Холодное водоснабжение и водоотведение</t>
  </si>
  <si>
    <t>Содержание помещений</t>
  </si>
  <si>
    <t>Прочие услуги</t>
  </si>
  <si>
    <t>Прочие расходы</t>
  </si>
  <si>
    <t>налог на имущество</t>
  </si>
  <si>
    <t>налог на экологию</t>
  </si>
  <si>
    <t>Поступление нефинансовых активов</t>
  </si>
  <si>
    <t>Увеличение стоимости материальных запасов</t>
  </si>
  <si>
    <t>Продукты питания</t>
  </si>
  <si>
    <t>Прочие расходные материалы</t>
  </si>
  <si>
    <t>Заработная плата педагогов</t>
  </si>
  <si>
    <t>Начисления на ЗП педагогов</t>
  </si>
  <si>
    <t>Прочие услуги "Учебные расходы"</t>
  </si>
  <si>
    <t>Прочие материалы "Учебные расходы"</t>
  </si>
  <si>
    <t xml:space="preserve">Субсидия на иные цели </t>
  </si>
  <si>
    <t>Программа "Повышения качества ЖКХ" (утилизация ламп)</t>
  </si>
  <si>
    <t>Социальные гарантии</t>
  </si>
  <si>
    <t>УТВЕРЖДАЮ</t>
  </si>
  <si>
    <t>(наименование должности лица, утверждающего документ)</t>
  </si>
  <si>
    <t xml:space="preserve">                                                                                                                                                            (продпись) 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</si>
  <si>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</si>
  <si>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</si>
  <si>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</si>
  <si>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</si>
  <si>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</si>
  <si>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 xml:space="preserve">Наименование муниципального бюджетного </t>
  </si>
  <si>
    <t>учреждения</t>
  </si>
  <si>
    <t>ИНН /КПП</t>
  </si>
  <si>
    <t>Еденица измерения: руб.</t>
  </si>
  <si>
    <t>по ОКЕИ</t>
  </si>
  <si>
    <t>Наименование учредителя</t>
  </si>
  <si>
    <t xml:space="preserve">Юридический адрес муниципального бюджетного </t>
  </si>
  <si>
    <t>(подпись)</t>
  </si>
  <si>
    <t>(расшифровка подписи)</t>
  </si>
  <si>
    <t>Текущий ремонт</t>
  </si>
  <si>
    <t xml:space="preserve">                                                                                            ( подпись)</t>
  </si>
  <si>
    <t xml:space="preserve">  (расшифровка подписи)</t>
  </si>
  <si>
    <t>Наименование учреждения</t>
  </si>
  <si>
    <t>рублей</t>
  </si>
  <si>
    <t xml:space="preserve">СВОД ПО ПРЕДПРИНИМАТЕЛЬСКОЙ </t>
  </si>
  <si>
    <t>ПЛАТНЫЕ УСЛУГИ</t>
  </si>
  <si>
    <t>ДОБРОВОЛЬНЫЕ 
ДЕНЕЖНЫЕ СРЕДСТВА</t>
  </si>
  <si>
    <t>АРЕНДА</t>
  </si>
  <si>
    <t>ПРОЧИЕ</t>
  </si>
  <si>
    <t>Наименование показателей</t>
  </si>
  <si>
    <t>Код строки</t>
  </si>
  <si>
    <t>1 кв</t>
  </si>
  <si>
    <t>2 кв.</t>
  </si>
  <si>
    <t>3 кв</t>
  </si>
  <si>
    <t>4 кв</t>
  </si>
  <si>
    <t>Д О Х О Д Ы ВСЕГО в т.ч.:</t>
  </si>
  <si>
    <t>1</t>
  </si>
  <si>
    <t>Остаток денежных ср-в на 01 января ВСЕГО:</t>
  </si>
  <si>
    <t>ПОСТУПЛЕНИЯ текущего года в т.ч.:</t>
  </si>
  <si>
    <t>Р А С Х О Д Ы , всего в т.ч.:</t>
  </si>
  <si>
    <t>Оплата труда и начисление на з/п в т.ч.:</t>
  </si>
  <si>
    <t>ст. 211 "Оплата труда"</t>
  </si>
  <si>
    <t xml:space="preserve">ст. 213 "Начисления на оплату труда" </t>
  </si>
  <si>
    <t xml:space="preserve">Материальные затраты всего в т.ч.: </t>
  </si>
  <si>
    <t>ст. 221 "Услуги связи"</t>
  </si>
  <si>
    <t>ст. 222 "Транспортные услуги"</t>
  </si>
  <si>
    <t>ст. 223 "Оплата коммунальных услуг"</t>
  </si>
  <si>
    <t>ст. 225 "Оплата содержания помещения"</t>
  </si>
  <si>
    <t>ст. 225 "Текущий ремонт оборудования"</t>
  </si>
  <si>
    <t>ст. 225 "Текущий ремонт здания"</t>
  </si>
  <si>
    <t>ст. 226 "Командировки (проживание)"</t>
  </si>
  <si>
    <t>ст. 226 "Прочие текущие расходы"</t>
  </si>
  <si>
    <t>ст. 340 "Приобретение медикаментов"</t>
  </si>
  <si>
    <t>ст. 340 "Приобретение мягкого инвентаря"</t>
  </si>
  <si>
    <t xml:space="preserve">ст. 340 "Приобретение ГСМ" </t>
  </si>
  <si>
    <t>ст. 340 "Приобретение материалов"</t>
  </si>
  <si>
    <t>ст. 340 "Канцелярские расходы" (лагерь)</t>
  </si>
  <si>
    <t>Заработная плата (местный бюджет)</t>
  </si>
  <si>
    <t>по лимитам потребления</t>
  </si>
  <si>
    <t>Прочие выплаты (льготный проезд)</t>
  </si>
  <si>
    <t>Приобретение оборудование и прочих ОС</t>
  </si>
  <si>
    <t>Оборудование, прочие ОС  "Учебные расходы"</t>
  </si>
  <si>
    <t>ст. 226 "Культмассовые мероприятия" (лагерь)</t>
  </si>
  <si>
    <t>ст. 340 "Приобретение продуктов питания"</t>
  </si>
  <si>
    <t>Муниципальное дошкольное образовательное учреждение детский сад комбинированного вида № 88</t>
  </si>
  <si>
    <t>2703033941/270301001</t>
  </si>
  <si>
    <t>681013, Хабаровский край, г Комсомольск-на-Амуре, ул. Котовского, д. 11</t>
  </si>
  <si>
    <t>Н.Д. Федорова</t>
  </si>
  <si>
    <t>Заведующий МДОУ № 88              _________________</t>
  </si>
  <si>
    <t xml:space="preserve">Главный бухгалтер МКУ "ЦБ"   ____________________     </t>
  </si>
  <si>
    <t>С.В. Хмельницкая</t>
  </si>
  <si>
    <t xml:space="preserve">                                                                                   ( подпись)</t>
  </si>
  <si>
    <t>Руководитель</t>
  </si>
  <si>
    <t xml:space="preserve">Прочие материалы  (МЦП Повышение безопасности дорожного движения)  </t>
  </si>
  <si>
    <t>Утвержденный бюджет на 2017 год по МДОУ № _88__</t>
  </si>
  <si>
    <t>111.01.211</t>
  </si>
  <si>
    <t>112.01.212</t>
  </si>
  <si>
    <t>119.01.213</t>
  </si>
  <si>
    <t>244.01.221</t>
  </si>
  <si>
    <t>244.01.222</t>
  </si>
  <si>
    <t>244.01.223</t>
  </si>
  <si>
    <t>244.01.225</t>
  </si>
  <si>
    <t>244.01.226</t>
  </si>
  <si>
    <t>01.290</t>
  </si>
  <si>
    <t>851.01.290</t>
  </si>
  <si>
    <t>853.01.290</t>
  </si>
  <si>
    <t>244.01.300</t>
  </si>
  <si>
    <t>244.01.340</t>
  </si>
  <si>
    <t>111.1625.211</t>
  </si>
  <si>
    <t>119.1625.213</t>
  </si>
  <si>
    <t>244.1625.226</t>
  </si>
  <si>
    <t>244.1625.340</t>
  </si>
  <si>
    <t>244.01.310</t>
  </si>
  <si>
    <t>244.07.226</t>
  </si>
  <si>
    <t>112.1623.212</t>
  </si>
  <si>
    <t>244.01.225.1</t>
  </si>
  <si>
    <t xml:space="preserve">Расшифровка к ПФХД </t>
  </si>
  <si>
    <t xml:space="preserve">на </t>
  </si>
  <si>
    <t>на 2017 год</t>
  </si>
  <si>
    <t xml:space="preserve">РОДИТЕЛЬСКАЯ ПЛАТА </t>
  </si>
  <si>
    <t>ОСТАТОК ДЕНЕЖ. СР-В НА КОНЕЦ ОТЧ. П-ДА</t>
  </si>
  <si>
    <t>Управление образования администрации города Комсомольска-на-Амуре Хабаровского края</t>
  </si>
  <si>
    <t>I. ОБЩИЕ СВЕДЕНИЯ</t>
  </si>
  <si>
    <t>1. Цели деятельности  учреждения в соотвествии с федеральными законами, иными нормативными (муниципальными) правовыми актами и уставом учреждения</t>
  </si>
  <si>
    <t>2. Виды деятельности учреждения, относящиеся к его основным видам деятельности в соотвестви с уставом учреждения</t>
  </si>
  <si>
    <t>3.  Перечень услуг (работ), относящихся в соотвествии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</si>
  <si>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Таблица 2 к Плану</t>
  </si>
  <si>
    <t>III. Показатели по поступлениям и выплатам учреждения</t>
  </si>
  <si>
    <t>№ строки</t>
  </si>
  <si>
    <t>Наименование показателя</t>
  </si>
  <si>
    <t>КБК</t>
  </si>
  <si>
    <t>Объем финансового обеспечения на очередной финансовый год, руб. 
(с точностью до двух знаков после запятой - 0,00)</t>
  </si>
  <si>
    <t>I квартал</t>
  </si>
  <si>
    <t>II квартал</t>
  </si>
  <si>
    <t>III квартал</t>
  </si>
  <si>
    <t>IV квартал</t>
  </si>
  <si>
    <t>Остаток средств на начало года, всего</t>
  </si>
  <si>
    <t>х</t>
  </si>
  <si>
    <t>в том числе:</t>
  </si>
  <si>
    <t>1.1.</t>
  </si>
  <si>
    <t>Субсидии на финансовое обеспечение выполнения муниципального задания, в том числе:</t>
  </si>
  <si>
    <t>1.2.</t>
  </si>
  <si>
    <t>Субсидии  на иные цели</t>
  </si>
  <si>
    <t>1.3.</t>
  </si>
  <si>
    <t>Поступления от оказания бюджетным учреждением услуг, предоставление которых для физических и юредических лиц осуществляется на платной основе</t>
  </si>
  <si>
    <t>1.4.</t>
  </si>
  <si>
    <t>Поступления от иной приносящей доход деятельности</t>
  </si>
  <si>
    <t>Поступления, всего:</t>
  </si>
  <si>
    <t>2.1.</t>
  </si>
  <si>
    <t>Субсидии на выполнении муниципального задания</t>
  </si>
  <si>
    <t>611.241</t>
  </si>
  <si>
    <t>2.2.</t>
  </si>
  <si>
    <t>Субсидии на иные цели</t>
  </si>
  <si>
    <t>612.241</t>
  </si>
  <si>
    <t>2.3.</t>
  </si>
  <si>
    <t>Поступления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</si>
  <si>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2.3.1.</t>
  </si>
  <si>
    <r>
      <t>Присмотр и уход  (</t>
    </r>
    <r>
      <rPr>
        <b/>
        <i/>
        <sz val="13"/>
        <color indexed="8"/>
        <rFont val="Times New Roman"/>
        <family val="1"/>
      </rPr>
      <t>родительская плата)</t>
    </r>
  </si>
  <si>
    <t>2.3.2.</t>
  </si>
  <si>
    <t>Услуга № 2</t>
  </si>
  <si>
    <t>2.4.</t>
  </si>
  <si>
    <t>Поступления от иной приносящей доход деятельности, всего:</t>
  </si>
  <si>
    <t>2.4.1.</t>
  </si>
  <si>
    <t>Арендная плата за пользование имуществом</t>
  </si>
  <si>
    <t>2.4.2.</t>
  </si>
  <si>
    <t>Платные услуги</t>
  </si>
  <si>
    <t>2.4.3.</t>
  </si>
  <si>
    <t>Добровольные пожертвования</t>
  </si>
  <si>
    <t>2.4.4.</t>
  </si>
  <si>
    <t>Прочие доходы</t>
  </si>
  <si>
    <t>Выплаты по расходам, всего</t>
  </si>
  <si>
    <t>3.1.</t>
  </si>
  <si>
    <t>За счет субсидии на финансовое обеспечение  выполнение муниципального задания</t>
  </si>
  <si>
    <t>из них:</t>
  </si>
  <si>
    <t>Оплата труда, всего</t>
  </si>
  <si>
    <t>3.1.1.</t>
  </si>
  <si>
    <t xml:space="preserve">    за счет средств местного бюджета</t>
  </si>
  <si>
    <t xml:space="preserve">    за счет субвенций краевого бюджета</t>
  </si>
  <si>
    <t>3.1.2.</t>
  </si>
  <si>
    <t>3.1.3.</t>
  </si>
  <si>
    <t>Начисления на выплаты по оплате труда, всего</t>
  </si>
  <si>
    <t>Оплата работ, услуг, всего</t>
  </si>
  <si>
    <t>3.1.4.</t>
  </si>
  <si>
    <t>3.1.6.</t>
  </si>
  <si>
    <t>3.1.7.</t>
  </si>
  <si>
    <t>3.1.8.</t>
  </si>
  <si>
    <t>3.1.9.</t>
  </si>
  <si>
    <t>Работы, услуги по содержанию имущества</t>
  </si>
  <si>
    <t>3.1.10.</t>
  </si>
  <si>
    <t>Прочие работы, услуги, всего</t>
  </si>
  <si>
    <t>244.226</t>
  </si>
  <si>
    <t>Социальное обеспечение, всего</t>
  </si>
  <si>
    <t>3.1.11.</t>
  </si>
  <si>
    <t>Пособие по социальной помощи населению</t>
  </si>
  <si>
    <t>3.1.12.</t>
  </si>
  <si>
    <t>Пенсии, пособия, выплачеваемые организациями сектора муниципального управления</t>
  </si>
  <si>
    <t>3.1.13.</t>
  </si>
  <si>
    <t>Уплата налога на имущество и земельного налога организаций</t>
  </si>
  <si>
    <t>3.1.14.</t>
  </si>
  <si>
    <t>Уплата прочих налогов и сборов</t>
  </si>
  <si>
    <t>3.1.15.</t>
  </si>
  <si>
    <t>Уплата иных платежей</t>
  </si>
  <si>
    <t>Поступления нефинансовых активов, всего</t>
  </si>
  <si>
    <t>3.1.16.</t>
  </si>
  <si>
    <t>Увеличение стоимости основных средств</t>
  </si>
  <si>
    <t>3.1.17.</t>
  </si>
  <si>
    <t>3.2.</t>
  </si>
  <si>
    <t>За счет субсидии на иные цели, всего *</t>
  </si>
  <si>
    <t>3.3.</t>
  </si>
  <si>
    <t>За счет бюджетных инвестиций, всего</t>
  </si>
  <si>
    <t>3.4.</t>
  </si>
  <si>
    <t>За счет поступлений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</si>
  <si>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3.4.1.</t>
  </si>
  <si>
    <t>3.5.</t>
  </si>
  <si>
    <t>За счет поступлений от иной приносящей доход деятельности, всего:</t>
  </si>
  <si>
    <t>3.5.1.</t>
  </si>
  <si>
    <t>3.5.2.</t>
  </si>
  <si>
    <t>3.5.3.</t>
  </si>
  <si>
    <t>3.5.4.</t>
  </si>
  <si>
    <t>3.5.6.</t>
  </si>
  <si>
    <t>3.5.7.</t>
  </si>
  <si>
    <t>3.5.8.</t>
  </si>
  <si>
    <t>3.5.9.</t>
  </si>
  <si>
    <t>3.5.10.</t>
  </si>
  <si>
    <t>3.5.11.</t>
  </si>
  <si>
    <t>3.5.12.</t>
  </si>
  <si>
    <t>3.5.13.</t>
  </si>
  <si>
    <t>3.5.14.</t>
  </si>
  <si>
    <t>3.5.15.</t>
  </si>
  <si>
    <t xml:space="preserve">4. </t>
  </si>
  <si>
    <t>Остаток средств на конец года</t>
  </si>
  <si>
    <t>4.1.</t>
  </si>
  <si>
    <t>4.2.</t>
  </si>
  <si>
    <t>4.3.</t>
  </si>
  <si>
    <t>Бюджетные инвестиции</t>
  </si>
  <si>
    <t>4.4.</t>
  </si>
  <si>
    <t>4.5.</t>
  </si>
  <si>
    <t>Справочно: Объем публичных обязательств, всего</t>
  </si>
  <si>
    <t>Таблица 2.1. к Плану</t>
  </si>
  <si>
    <t>Год начала закупки</t>
  </si>
  <si>
    <t>Сумма выплат  по расходам на закупку товаров, работ и услуг, руб. (с точностью до двух знаков после запятой)</t>
  </si>
  <si>
    <t>Всего 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</si>
  <si>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</si>
  <si>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</si>
  <si>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</si>
  <si>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</si>
  <si>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</si>
  <si>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</si>
  <si>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>1001</t>
  </si>
  <si>
    <t xml:space="preserve"> - услуги связи</t>
  </si>
  <si>
    <t xml:space="preserve"> - транспортные услуги</t>
  </si>
  <si>
    <t xml:space="preserve"> - коммунальные услуги</t>
  </si>
  <si>
    <t xml:space="preserve"> - работы, услуги по содержанию имущества</t>
  </si>
  <si>
    <t xml:space="preserve"> - прочие работы, услуги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</si>
  <si>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</si>
  <si>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</si>
  <si>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>на закупку товаров работ, услуг по году начала закупки:</t>
  </si>
  <si>
    <t>Таблица 1 к Плану</t>
  </si>
  <si>
    <t>II. Показатели финансового состояния учреждения</t>
  </si>
  <si>
    <t>(на последнюю отчетную дату)</t>
  </si>
  <si>
    <t>№ п/п</t>
  </si>
  <si>
    <t>Сумма, тыс.руб.</t>
  </si>
  <si>
    <t>1.</t>
  </si>
  <si>
    <t>Нефинансовые активы, всего:</t>
  </si>
  <si>
    <t xml:space="preserve">    из них:</t>
  </si>
  <si>
    <t xml:space="preserve">    недвижимое имущество, всего:</t>
  </si>
  <si>
    <t xml:space="preserve">      в том числе</t>
  </si>
  <si>
    <t xml:space="preserve">      остаточная стоимость</t>
  </si>
  <si>
    <t xml:space="preserve">  особенно ценное движимое имущество, всего:</t>
  </si>
  <si>
    <t>2.</t>
  </si>
  <si>
    <t>Финансовые активы, всего</t>
  </si>
  <si>
    <t xml:space="preserve">    денежные средства учреждения, всего</t>
  </si>
  <si>
    <t xml:space="preserve">        в том числе:</t>
  </si>
  <si>
    <t xml:space="preserve">        денежные средства учреждения на счетах</t>
  </si>
  <si>
    <t xml:space="preserve">        денежные средства учреждения, размещенные</t>
  </si>
  <si>
    <t xml:space="preserve">        на депозиты в кредитной организации</t>
  </si>
  <si>
    <t xml:space="preserve">    иные финансовые инструменты</t>
  </si>
  <si>
    <t xml:space="preserve">    дебиторская задолженность по доходам</t>
  </si>
  <si>
    <t xml:space="preserve">    дебиторская задолженность по расходам</t>
  </si>
  <si>
    <t>3.</t>
  </si>
  <si>
    <t>Обязательства, всего:</t>
  </si>
  <si>
    <t xml:space="preserve">   долговые обязательства</t>
  </si>
  <si>
    <t xml:space="preserve">   кредиторская задолженность</t>
  </si>
  <si>
    <t xml:space="preserve">        просроченная кредиторская задолженность</t>
  </si>
  <si>
    <t>Таблица 3 к Плану</t>
  </si>
  <si>
    <t>V. Сведения о средствах, поступающих во временное распоряжение учреждения</t>
  </si>
  <si>
    <t>Сумма 
(руб., с точностью до двух знаков после запятой - 0,00)</t>
  </si>
  <si>
    <t>Остаток средств на начало года</t>
  </si>
  <si>
    <t>010</t>
  </si>
  <si>
    <t>Поступление, всего</t>
  </si>
  <si>
    <t>020</t>
  </si>
  <si>
    <t>Выбытие</t>
  </si>
  <si>
    <t>030</t>
  </si>
  <si>
    <t>Остаток на конец года</t>
  </si>
  <si>
    <t>040</t>
  </si>
  <si>
    <t>244.04.310.1</t>
  </si>
  <si>
    <t>МДОУ № 88</t>
  </si>
  <si>
    <t>Заведующий МДОУ №    88       _________________</t>
  </si>
  <si>
    <t xml:space="preserve"> Н.Д. Федорова</t>
  </si>
  <si>
    <t xml:space="preserve">                                                                       ( подпись)   </t>
  </si>
  <si>
    <t>Заведующий МДОУ №   88         _________________</t>
  </si>
  <si>
    <t xml:space="preserve">                                                                               ( подпись)</t>
  </si>
  <si>
    <t>IV. Показатели выплат по расходам МДОУ № 88</t>
  </si>
  <si>
    <t>244.1625.310.1</t>
  </si>
  <si>
    <t>прочие расходы</t>
  </si>
  <si>
    <t>на 01.07.2017</t>
  </si>
  <si>
    <t>Информация по закупка по КБК 244</t>
  </si>
  <si>
    <t>в том числе</t>
  </si>
  <si>
    <t>прочие расходы (исполн.суд.актов по возмещ.вреда)</t>
  </si>
  <si>
    <t>831.01.290</t>
  </si>
  <si>
    <t>подключение к системе Безопасный город 23001SC010</t>
  </si>
  <si>
    <t>подключение к системе Безопасный город 230010C010</t>
  </si>
  <si>
    <t>ВСЕГО</t>
  </si>
  <si>
    <t>ст. 212 Прочие услуги</t>
  </si>
  <si>
    <t>Начальник Управления</t>
  </si>
  <si>
    <t>Управление образования администрации города</t>
  </si>
  <si>
    <t>Комсомольска-на-Амуре Хабаровского края</t>
  </si>
  <si>
    <t>(наименование органа, осуществляющего функции и полномочия учредителя учреждения)</t>
  </si>
  <si>
    <t>________________</t>
  </si>
  <si>
    <t>___________________      Л.А.Кускова</t>
  </si>
  <si>
    <t xml:space="preserve">                                                                                                                (подпись)     (расшифровка подписи)</t>
  </si>
  <si>
    <t>СВЕДЕНИЯ</t>
  </si>
  <si>
    <t>ОБ ОПЕРАЦИЯХ С ЦЕЛЕВЫМИ СУБСИДИЯМИ, ПРЕДОСТАВЛЕННЫМИ ГОСУДАРСТВЕННОМУ (МУНИЦИПАЛЬНОМУ)</t>
  </si>
  <si>
    <t xml:space="preserve"> УЧРЕЖДЕНИЮ НА 2017 г.</t>
  </si>
  <si>
    <t>Форма по ОКУД</t>
  </si>
  <si>
    <t>Муниципальное дошкольное образовательное учреждение</t>
  </si>
  <si>
    <t>Государственное (муниципальное) учреждение</t>
  </si>
  <si>
    <t>детский сад комбинированного вида № 88</t>
  </si>
  <si>
    <t xml:space="preserve">ИНН/КПП </t>
  </si>
  <si>
    <t>Дата предоставления предыдущих Сведений</t>
  </si>
  <si>
    <t>Наименование бюджета</t>
  </si>
  <si>
    <t>Управление образования администрации города Комсомольска-на-Амуре 
Хабаровского края</t>
  </si>
  <si>
    <t>по ОКАТО</t>
  </si>
  <si>
    <t>08709000001</t>
  </si>
  <si>
    <t>Наименование органа, осуществляющего функции</t>
  </si>
  <si>
    <t>и полномочия учредителя</t>
  </si>
  <si>
    <t>Глава по БК</t>
  </si>
  <si>
    <t>031</t>
  </si>
  <si>
    <t>Наименование органа, осуществляющего ведение</t>
  </si>
  <si>
    <t>лицевого счета по иным субсидиям</t>
  </si>
  <si>
    <t>Финансовое управление г.Комсомольска-на-Амуре Хабаровского края</t>
  </si>
  <si>
    <t>по ОКВ</t>
  </si>
  <si>
    <t>Единица измерения, руб.</t>
  </si>
  <si>
    <t>Наименование субсидии</t>
  </si>
  <si>
    <t>Код субсидии</t>
  </si>
  <si>
    <t xml:space="preserve"> Код КОСГУ</t>
  </si>
  <si>
    <t>Разрешенный к использованию остаток субсидии прошлых лет на начало 2017 г.</t>
  </si>
  <si>
    <t>Планируемые</t>
  </si>
  <si>
    <t xml:space="preserve">код     </t>
  </si>
  <si>
    <t xml:space="preserve">сумма     </t>
  </si>
  <si>
    <t>поступления</t>
  </si>
  <si>
    <t>выплаты</t>
  </si>
  <si>
    <t>Местный бюджет</t>
  </si>
  <si>
    <t>Льготный проезд</t>
  </si>
  <si>
    <t>01.112.212</t>
  </si>
  <si>
    <t>01.244.225.1</t>
  </si>
  <si>
    <t>Приобретение оборудования</t>
  </si>
  <si>
    <t>01.244.310.1</t>
  </si>
  <si>
    <t>МП "Повышение безопасности дорожного движения"</t>
  </si>
  <si>
    <t>04.244.310.1</t>
  </si>
  <si>
    <t>МЦП "Повышение качества жилищно-коммунального облсуживания"</t>
  </si>
  <si>
    <t>07.244.226</t>
  </si>
  <si>
    <t>Краевой бюджет</t>
  </si>
  <si>
    <t>1625.244.310.1</t>
  </si>
  <si>
    <t>Компенсация родительской платы</t>
  </si>
  <si>
    <t>1618.244.226</t>
  </si>
  <si>
    <t>1623.112.212</t>
  </si>
  <si>
    <t xml:space="preserve">Всего </t>
  </si>
  <si>
    <t xml:space="preserve">ОТМЕТКА ОРГАНА, ОСУЩЕСТВЛЯЮЩЕГО ВЕДЕНИЕ </t>
  </si>
  <si>
    <t>ЛИЦЕВОГО СЧЕТА, О ПРИНЯТИИ НАСТОЯЩИХ СВЕДЕНИЙ</t>
  </si>
  <si>
    <t xml:space="preserve">Ответственный </t>
  </si>
  <si>
    <t>исполнитель  ________________  ____________  ________________  __________</t>
  </si>
  <si>
    <t>Исполнитель:</t>
  </si>
  <si>
    <t xml:space="preserve">                                 (должность)              (подпись)    (расшифровка подписи)  (телефон)</t>
  </si>
  <si>
    <t>"____" ________________________ 201____г.</t>
  </si>
  <si>
    <r>
      <rPr>
        <sz val="10"/>
        <rFont val="Times New Roman"/>
        <family val="1"/>
      </rPr>
      <t>администрации города</t>
    </r>
    <r>
      <rPr>
        <sz val="8"/>
        <rFont val="Times New Roman"/>
        <family val="1"/>
      </rPr>
      <t xml:space="preserve">                                                                                            ( подпись)</t>
    </r>
  </si>
  <si>
    <t>по состоянию на 01 июля 2017 года</t>
  </si>
  <si>
    <t xml:space="preserve">                                            "30" июня 2017 г.</t>
  </si>
  <si>
    <t>Ведущий специалист управления образования              _________________</t>
  </si>
  <si>
    <t>А.С. Пальцева</t>
  </si>
  <si>
    <t>на 01.01.2017</t>
  </si>
  <si>
    <t>пособие до 3-х лет - 2 чел.; возмещение мед. осмотров</t>
  </si>
  <si>
    <t>налог на землю, имущество</t>
  </si>
  <si>
    <t>ст. 290 "Прочие расходы (налоги)" 852</t>
  </si>
  <si>
    <t>ст. 290 "Прочие расходы (пени, штрафы)" 853</t>
  </si>
  <si>
    <t>ст. 310 "Увеличение стоимости ОС"</t>
  </si>
  <si>
    <t>На 2018 г. 
очередной финансовый год</t>
  </si>
  <si>
    <t>на 2019 г.
1-й год планового периода</t>
  </si>
  <si>
    <t>на 2020 г.
2-й год планового периода</t>
  </si>
  <si>
    <t>на 2020 г. 
2-й год планового периода</t>
  </si>
  <si>
    <t xml:space="preserve">на закупку товаров, работ, услуг учреждения (подразделения) по состоянию на 01.01.2018 </t>
  </si>
  <si>
    <r>
      <t xml:space="preserve">4.  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средств; приобретенного учреждением за счет доходов, полученных от иной приносящей доход деятельности) - </t>
    </r>
    <r>
      <rPr>
        <b/>
        <sz val="12"/>
        <color indexed="8"/>
        <rFont val="Times New Roman"/>
        <family val="1"/>
      </rPr>
      <t>19 496 926,50 руб.</t>
    </r>
  </si>
  <si>
    <r>
      <t xml:space="preserve"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 - </t>
    </r>
    <r>
      <rPr>
        <b/>
        <sz val="12"/>
        <color indexed="8"/>
        <rFont val="Times New Roman"/>
        <family val="1"/>
      </rPr>
      <t>4 806 486,97 руб.</t>
    </r>
  </si>
  <si>
    <t>на очередной 2018 г.</t>
  </si>
  <si>
    <t>на 01 октября  2017 г.</t>
  </si>
  <si>
    <t>Плановый период</t>
  </si>
  <si>
    <t>Всего 2019 год</t>
  </si>
  <si>
    <t>Всего 2020 год</t>
  </si>
  <si>
    <t xml:space="preserve">Зам.директора МКУ "ЦБ"   ____________________     </t>
  </si>
  <si>
    <t>В.О. Киценко</t>
  </si>
  <si>
    <t>Главный специалист МКУ "ЦБ"             _________________</t>
  </si>
  <si>
    <t>И.Г. Коробкина</t>
  </si>
  <si>
    <t xml:space="preserve">                                                                                                        ( подпись)</t>
  </si>
  <si>
    <t>Заведующий МДОУ № 88             _________________</t>
  </si>
  <si>
    <t>111.2110</t>
  </si>
  <si>
    <t>112.2120</t>
  </si>
  <si>
    <t>119.2130</t>
  </si>
  <si>
    <t>244.2210</t>
  </si>
  <si>
    <t>244.2220</t>
  </si>
  <si>
    <t>244.2230</t>
  </si>
  <si>
    <t>244.2240</t>
  </si>
  <si>
    <t>244.2250</t>
  </si>
  <si>
    <t>244.2260</t>
  </si>
  <si>
    <t>851.2900</t>
  </si>
  <si>
    <t>852.2900</t>
  </si>
  <si>
    <t>853.2900</t>
  </si>
  <si>
    <t>244.3100</t>
  </si>
  <si>
    <t>244.3400</t>
  </si>
  <si>
    <t xml:space="preserve">на  01.01. 2018 г. </t>
  </si>
  <si>
    <t>Л.А.Кускова</t>
  </si>
  <si>
    <t>ОБ ОПЕРАЦИЯХ С ЦЕЛЕВЫМИ СУБСИДИЯМИ, ПРЕДОСТАВЛЕННЫМИ ГОСУДАРСТВЕННОМУ (МУНИЦИПАЛЬНОМУ</t>
  </si>
  <si>
    <t xml:space="preserve"> УЧРЕЖДЕНИЮ НА 2018 г.</t>
  </si>
  <si>
    <t>по состоянию на 01 января 2018 года</t>
  </si>
  <si>
    <t>/270301001</t>
  </si>
  <si>
    <t>Управление Федерального казначейства по Хабаровскому краю</t>
  </si>
  <si>
    <t>Разрешенный к использованию остаток субсидии прошлых лет 
на начало 2017 г.</t>
  </si>
  <si>
    <t>Субсидии бюджетным учреждениям на иные цели</t>
  </si>
  <si>
    <t>244.2251</t>
  </si>
  <si>
    <t>1625.244.3100</t>
  </si>
  <si>
    <t>1618.244.2260</t>
  </si>
  <si>
    <t>1623.112.2120</t>
  </si>
  <si>
    <t xml:space="preserve">Заместитель директора МКУ "ЦБ"   ____________________     </t>
  </si>
  <si>
    <t>В.О.Киценко</t>
  </si>
  <si>
    <t xml:space="preserve">                                                                                           ( подпись)</t>
  </si>
  <si>
    <t xml:space="preserve">                                            "27" _декабря__ 2017 г.</t>
  </si>
  <si>
    <t>"27" декабря 2017 г.</t>
  </si>
  <si>
    <r>
      <t>"</t>
    </r>
    <r>
      <rPr>
        <u val="single"/>
        <sz val="12"/>
        <color indexed="8"/>
        <rFont val="Times New Roman"/>
        <family val="1"/>
      </rPr>
      <t xml:space="preserve">  27  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 xml:space="preserve">  декабря  </t>
    </r>
    <r>
      <rPr>
        <sz val="12"/>
        <color indexed="8"/>
        <rFont val="Times New Roman"/>
        <family val="1"/>
      </rPr>
      <t>2017 г.</t>
    </r>
  </si>
  <si>
    <t>Начальник Управления образования администрации города Комсомольска-на-Амуре</t>
  </si>
  <si>
    <t>на 2018 год ина плановый период 2019 и 2020 годов</t>
  </si>
  <si>
    <t xml:space="preserve">                              по состоянию на 01 января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</si>
</sst>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\ &quot;р.&quot;_-;\-* #,##0\ &quot;р.&quot;_-;_-* &quot;-&quot;\ &quot;р.&quot;_-;_-@_-"/>
    <numFmt numFmtId="174" formatCode="#,##0.00_ ;[Red]\-#,##0.00\ "/>
    <numFmt numFmtId="175" formatCode="#,##0_ ;[Red]\-#,##0\ "/>
    <numFmt numFmtId="176" formatCode="_-* #,##0_$_-;\-* #,##0_$_-;_-* &quot;-&quot;_$_-;_-@_-"/>
    <numFmt numFmtId="177" formatCode="_-* #,##0.00_$_-;\-* #,##0.00_$_-;_-* &quot;-&quot;??_$_-;_-@_-"/>
    <numFmt numFmtId="178" formatCode="&quot;$&quot;#,##0_);[Red]\(&quot;$&quot;#,##0\)"/>
    <numFmt numFmtId="179" formatCode="_-* #,##0.00&quot;$&quot;_-;\-* #,##0.00&quot;$&quot;_-;_-* &quot;-&quot;??&quot;$&quot;_-;_-@_-"/>
    <numFmt numFmtId="180" formatCode="#,##0.0000"/>
    <numFmt numFmtId="181" formatCode="0.000"/>
    <numFmt numFmtId="182" formatCode="0.0000"/>
    <numFmt numFmtId="183" formatCode="0.0"/>
    <numFmt numFmtId="184" formatCode="#,##0.000"/>
    <numFmt numFmtId="185" formatCode="_(* #,##0_);_(* \(#,##0\);_(* &quot;-&quot;_);_(@_)"/>
    <numFmt numFmtId="186" formatCode="_(* #,##0.00_);_(* \(#,##0.00\);_(* &quot;-&quot;??_);_(@_)"/>
    <numFmt numFmtId="187" formatCode="_(&quot;р.&quot;* #,##0_);_(&quot;р.&quot;* \(#,##0\);_(&quot;р.&quot;* &quot;-&quot;_);_(@_)"/>
    <numFmt numFmtId="188" formatCode="_(&quot;р.&quot;* #,##0.00_);_(&quot;р.&quot;* \(#,##0.00\);_(&quot;р.&quot;* &quot;-&quot;??_);_(@_)"/>
    <numFmt numFmtId="189" formatCode="##\ ###\ ##0.0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sz val="10"/>
      <name val="NTHarmonica"/>
      <family val="0"/>
    </font>
    <font>
      <b/>
      <sz val="15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b/>
      <sz val="12"/>
      <name val="Tahoma"/>
      <family val="2"/>
    </font>
    <font>
      <sz val="8"/>
      <name val="Calibri"/>
      <family val="2"/>
    </font>
    <font>
      <sz val="11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b/>
      <sz val="10"/>
      <name val="Times New Roman"/>
      <family val="1"/>
    </font>
    <font>
      <b/>
      <sz val="10"/>
      <name val="Courier New"/>
      <family val="3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3"/>
      <color indexed="60"/>
      <name val="Times New Roman"/>
      <family val="1"/>
    </font>
    <font>
      <b/>
      <sz val="13"/>
      <color indexed="17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PT Sans"/>
      <family val="2"/>
    </font>
    <font>
      <sz val="10"/>
      <color indexed="17"/>
      <name val="PT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C00000"/>
      <name val="Times New Roman"/>
      <family val="1"/>
    </font>
    <font>
      <b/>
      <sz val="13"/>
      <color rgb="FF00B05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PT Sans"/>
      <family val="2"/>
    </font>
    <font>
      <sz val="10"/>
      <color rgb="FF008000"/>
      <name val="PT Sans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CCCCCD"/>
      </left>
      <right style="thin">
        <color rgb="FFCCCCCD"/>
      </right>
      <top/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29" fillId="0" borderId="0" applyNumberFormat="0">
      <alignment horizontal="left"/>
      <protection/>
    </xf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17" fillId="0" borderId="0" applyNumberFormat="0" applyFont="0" applyFill="0" applyBorder="0" applyAlignment="0" applyProtection="0"/>
    <xf numFmtId="0" fontId="6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0" fillId="0" borderId="9" applyNumberFormat="0" applyFill="0" applyAlignment="0" applyProtection="0"/>
    <xf numFmtId="0" fontId="30" fillId="0" borderId="0">
      <alignment/>
      <protection/>
    </xf>
    <xf numFmtId="0" fontId="101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59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distributed"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60">
      <alignment/>
      <protection/>
    </xf>
    <xf numFmtId="0" fontId="16" fillId="0" borderId="0" xfId="60" applyFont="1">
      <alignment/>
      <protection/>
    </xf>
    <xf numFmtId="0" fontId="15" fillId="0" borderId="0" xfId="60" applyFont="1">
      <alignment/>
      <protection/>
    </xf>
    <xf numFmtId="0" fontId="21" fillId="0" borderId="10" xfId="70" applyFont="1" applyFill="1" applyBorder="1" applyAlignment="1" applyProtection="1">
      <alignment horizontal="center" vertical="center" wrapText="1"/>
      <protection/>
    </xf>
    <xf numFmtId="0" fontId="23" fillId="0" borderId="10" xfId="70" applyFont="1" applyFill="1" applyBorder="1" applyAlignment="1">
      <alignment wrapText="1"/>
      <protection/>
    </xf>
    <xf numFmtId="0" fontId="18" fillId="0" borderId="0" xfId="70" applyFont="1" applyFill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69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1" fillId="0" borderId="10" xfId="70" applyFont="1" applyFill="1" applyBorder="1" applyProtection="1">
      <alignment/>
      <protection/>
    </xf>
    <xf numFmtId="0" fontId="19" fillId="0" borderId="0" xfId="70" applyFont="1" applyFill="1" applyProtection="1">
      <alignment/>
      <protection/>
    </xf>
    <xf numFmtId="0" fontId="22" fillId="0" borderId="10" xfId="70" applyFont="1" applyFill="1" applyBorder="1" applyAlignment="1" applyProtection="1">
      <alignment horizontal="center"/>
      <protection/>
    </xf>
    <xf numFmtId="0" fontId="25" fillId="0" borderId="0" xfId="70" applyFont="1" applyFill="1">
      <alignment/>
      <protection/>
    </xf>
    <xf numFmtId="0" fontId="18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horizontal="center"/>
      <protection/>
    </xf>
    <xf numFmtId="4" fontId="23" fillId="0" borderId="10" xfId="70" applyNumberFormat="1" applyFont="1" applyFill="1" applyBorder="1" applyAlignment="1">
      <alignment horizontal="center"/>
      <protection/>
    </xf>
    <xf numFmtId="4" fontId="24" fillId="0" borderId="10" xfId="70" applyNumberFormat="1" applyFont="1" applyFill="1" applyBorder="1" applyAlignment="1" applyProtection="1">
      <alignment horizontal="right"/>
      <protection/>
    </xf>
    <xf numFmtId="4" fontId="23" fillId="0" borderId="10" xfId="70" applyNumberFormat="1" applyFont="1" applyFill="1" applyBorder="1" applyAlignment="1" applyProtection="1">
      <alignment horizontal="right"/>
      <protection/>
    </xf>
    <xf numFmtId="4" fontId="17" fillId="0" borderId="10" xfId="70" applyNumberFormat="1" applyFont="1" applyFill="1" applyBorder="1" applyAlignment="1" applyProtection="1">
      <alignment horizontal="right"/>
      <protection locked="0"/>
    </xf>
    <xf numFmtId="0" fontId="19" fillId="0" borderId="0" xfId="70" applyFont="1" applyFill="1">
      <alignment/>
      <protection/>
    </xf>
    <xf numFmtId="0" fontId="17" fillId="0" borderId="10" xfId="70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1" fillId="0" borderId="0" xfId="70" applyFont="1" applyFill="1">
      <alignment/>
      <protection/>
    </xf>
    <xf numFmtId="0" fontId="6" fillId="0" borderId="0" xfId="70" applyFont="1" applyFill="1">
      <alignment/>
      <protection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8" fillId="0" borderId="0" xfId="70" applyFont="1" applyFill="1" applyAlignment="1">
      <alignment vertical="top"/>
      <protection/>
    </xf>
    <xf numFmtId="0" fontId="18" fillId="0" borderId="0" xfId="70" applyFont="1" applyFill="1" applyAlignment="1">
      <alignment horizontal="center" vertical="top"/>
      <protection/>
    </xf>
    <xf numFmtId="0" fontId="18" fillId="0" borderId="0" xfId="70" applyFont="1" applyFill="1" applyAlignment="1">
      <alignment horizontal="right" vertical="top"/>
      <protection/>
    </xf>
    <xf numFmtId="0" fontId="18" fillId="0" borderId="0" xfId="70" applyFont="1" applyFill="1" applyBorder="1" applyAlignment="1">
      <alignment horizontal="right" vertical="top"/>
      <protection/>
    </xf>
    <xf numFmtId="0" fontId="18" fillId="35" borderId="13" xfId="70" applyFont="1" applyFill="1" applyBorder="1" applyAlignment="1" applyProtection="1">
      <alignment horizontal="center" vertical="top"/>
      <protection locked="0"/>
    </xf>
    <xf numFmtId="0" fontId="18" fillId="35" borderId="13" xfId="70" applyFont="1" applyFill="1" applyBorder="1" applyAlignment="1" applyProtection="1">
      <alignment vertical="top"/>
      <protection locked="0"/>
    </xf>
    <xf numFmtId="0" fontId="20" fillId="35" borderId="13" xfId="70" applyFont="1" applyFill="1" applyBorder="1" applyAlignment="1" applyProtection="1">
      <alignment vertical="top"/>
      <protection locked="0"/>
    </xf>
    <xf numFmtId="0" fontId="18" fillId="35" borderId="14" xfId="70" applyFont="1" applyFill="1" applyBorder="1" applyAlignment="1" applyProtection="1">
      <alignment vertical="top"/>
      <protection locked="0"/>
    </xf>
    <xf numFmtId="0" fontId="20" fillId="36" borderId="10" xfId="70" applyFont="1" applyFill="1" applyBorder="1" applyAlignment="1" applyProtection="1">
      <alignment horizontal="center" vertical="center"/>
      <protection/>
    </xf>
    <xf numFmtId="0" fontId="21" fillId="37" borderId="10" xfId="70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1" fillId="38" borderId="10" xfId="70" applyFont="1" applyFill="1" applyBorder="1" applyAlignment="1" applyProtection="1">
      <alignment horizontal="center" vertical="center" wrapText="1"/>
      <protection/>
    </xf>
    <xf numFmtId="0" fontId="21" fillId="38" borderId="10" xfId="0" applyFont="1" applyFill="1" applyBorder="1" applyAlignment="1" applyProtection="1">
      <alignment horizontal="center" vertical="center" wrapText="1"/>
      <protection/>
    </xf>
    <xf numFmtId="0" fontId="21" fillId="39" borderId="10" xfId="70" applyFont="1" applyFill="1" applyBorder="1" applyAlignment="1" applyProtection="1">
      <alignment horizontal="center" vertical="center" wrapText="1"/>
      <protection/>
    </xf>
    <xf numFmtId="0" fontId="21" fillId="39" borderId="10" xfId="0" applyFont="1" applyFill="1" applyBorder="1" applyAlignment="1" applyProtection="1">
      <alignment horizontal="center" vertical="center" wrapText="1"/>
      <protection/>
    </xf>
    <xf numFmtId="0" fontId="21" fillId="40" borderId="10" xfId="70" applyFont="1" applyFill="1" applyBorder="1" applyAlignment="1" applyProtection="1">
      <alignment horizontal="center" vertical="center" wrapText="1"/>
      <protection/>
    </xf>
    <xf numFmtId="0" fontId="21" fillId="40" borderId="10" xfId="0" applyFont="1" applyFill="1" applyBorder="1" applyAlignment="1" applyProtection="1">
      <alignment horizontal="center" vertical="center" wrapText="1"/>
      <protection/>
    </xf>
    <xf numFmtId="0" fontId="21" fillId="35" borderId="10" xfId="70" applyFont="1" applyFill="1" applyBorder="1" applyAlignment="1" applyProtection="1">
      <alignment horizontal="center" vertical="center" wrapText="1"/>
      <protection/>
    </xf>
    <xf numFmtId="0" fontId="21" fillId="35" borderId="10" xfId="0" applyFont="1" applyFill="1" applyBorder="1" applyAlignment="1" applyProtection="1">
      <alignment horizontal="center" vertical="center" wrapText="1"/>
      <protection/>
    </xf>
    <xf numFmtId="0" fontId="18" fillId="41" borderId="10" xfId="70" applyFont="1" applyFill="1" applyBorder="1" applyAlignment="1">
      <alignment wrapText="1"/>
      <protection/>
    </xf>
    <xf numFmtId="49" fontId="23" fillId="41" borderId="10" xfId="51" applyNumberFormat="1" applyFont="1" applyFill="1" applyBorder="1" applyAlignment="1">
      <alignment horizontal="center"/>
    </xf>
    <xf numFmtId="4" fontId="24" fillId="41" borderId="10" xfId="70" applyNumberFormat="1" applyFont="1" applyFill="1" applyBorder="1" applyAlignment="1" applyProtection="1">
      <alignment horizontal="right"/>
      <protection/>
    </xf>
    <xf numFmtId="4" fontId="24" fillId="42" borderId="10" xfId="70" applyNumberFormat="1" applyFont="1" applyFill="1" applyBorder="1" applyAlignment="1" applyProtection="1">
      <alignment horizontal="right"/>
      <protection/>
    </xf>
    <xf numFmtId="4" fontId="23" fillId="42" borderId="10" xfId="70" applyNumberFormat="1" applyFont="1" applyFill="1" applyBorder="1" applyAlignment="1">
      <alignment horizontal="center"/>
      <protection/>
    </xf>
    <xf numFmtId="4" fontId="24" fillId="43" borderId="10" xfId="70" applyNumberFormat="1" applyFont="1" applyFill="1" applyBorder="1" applyAlignment="1" applyProtection="1">
      <alignment horizontal="right"/>
      <protection/>
    </xf>
    <xf numFmtId="0" fontId="18" fillId="39" borderId="10" xfId="70" applyFont="1" applyFill="1" applyBorder="1" applyAlignment="1">
      <alignment wrapText="1"/>
      <protection/>
    </xf>
    <xf numFmtId="0" fontId="23" fillId="39" borderId="10" xfId="70" applyFont="1" applyFill="1" applyBorder="1" applyAlignment="1">
      <alignment horizontal="center"/>
      <protection/>
    </xf>
    <xf numFmtId="4" fontId="24" fillId="39" borderId="10" xfId="70" applyNumberFormat="1" applyFont="1" applyFill="1" applyBorder="1" applyAlignment="1" applyProtection="1">
      <alignment horizontal="right"/>
      <protection/>
    </xf>
    <xf numFmtId="4" fontId="17" fillId="43" borderId="10" xfId="70" applyNumberFormat="1" applyFont="1" applyFill="1" applyBorder="1" applyAlignment="1" applyProtection="1">
      <alignment horizontal="right"/>
      <protection locked="0"/>
    </xf>
    <xf numFmtId="0" fontId="18" fillId="44" borderId="10" xfId="70" applyFont="1" applyFill="1" applyBorder="1" applyAlignment="1">
      <alignment wrapText="1"/>
      <protection/>
    </xf>
    <xf numFmtId="0" fontId="23" fillId="44" borderId="10" xfId="70" applyFont="1" applyFill="1" applyBorder="1" applyAlignment="1">
      <alignment horizontal="center"/>
      <protection/>
    </xf>
    <xf numFmtId="4" fontId="23" fillId="44" borderId="10" xfId="70" applyNumberFormat="1" applyFont="1" applyFill="1" applyBorder="1" applyAlignment="1">
      <alignment horizontal="center"/>
      <protection/>
    </xf>
    <xf numFmtId="0" fontId="19" fillId="0" borderId="11" xfId="70" applyFont="1" applyFill="1" applyBorder="1" applyAlignment="1" applyProtection="1">
      <alignment/>
      <protection locked="0"/>
    </xf>
    <xf numFmtId="0" fontId="19" fillId="0" borderId="0" xfId="70" applyFont="1" applyFill="1" applyBorder="1" applyAlignment="1" applyProtection="1">
      <alignment/>
      <protection locked="0"/>
    </xf>
    <xf numFmtId="0" fontId="26" fillId="0" borderId="0" xfId="70" applyFont="1" applyFill="1" applyBorder="1" applyAlignment="1">
      <alignment/>
      <protection/>
    </xf>
    <xf numFmtId="0" fontId="21" fillId="0" borderId="0" xfId="70" applyFont="1" applyFill="1" applyAlignment="1">
      <alignment/>
      <protection/>
    </xf>
    <xf numFmtId="0" fontId="6" fillId="0" borderId="0" xfId="70" applyFont="1" applyFill="1" applyBorder="1" applyAlignment="1">
      <alignment horizontal="center"/>
      <protection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104" fillId="0" borderId="0" xfId="0" applyFont="1" applyFill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0" fillId="34" borderId="16" xfId="0" applyNumberFormat="1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vertical="center"/>
    </xf>
    <xf numFmtId="4" fontId="105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34" borderId="10" xfId="0" applyFont="1" applyFill="1" applyBorder="1" applyAlignment="1">
      <alignment vertical="center" wrapText="1"/>
    </xf>
    <xf numFmtId="4" fontId="106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41" borderId="10" xfId="0" applyFont="1" applyFill="1" applyBorder="1" applyAlignment="1">
      <alignment vertical="center" wrapText="1"/>
    </xf>
    <xf numFmtId="0" fontId="39" fillId="41" borderId="10" xfId="0" applyFont="1" applyFill="1" applyBorder="1" applyAlignment="1">
      <alignment horizontal="center" vertical="center"/>
    </xf>
    <xf numFmtId="4" fontId="39" fillId="41" borderId="10" xfId="0" applyNumberFormat="1" applyFont="1" applyFill="1" applyBorder="1" applyAlignment="1">
      <alignment vertical="center"/>
    </xf>
    <xf numFmtId="0" fontId="41" fillId="0" borderId="17" xfId="0" applyNumberFormat="1" applyFont="1" applyBorder="1" applyAlignment="1">
      <alignment horizontal="center" vertical="center"/>
    </xf>
    <xf numFmtId="0" fontId="41" fillId="41" borderId="12" xfId="0" applyFont="1" applyFill="1" applyBorder="1" applyAlignment="1">
      <alignment vertical="center" wrapText="1"/>
    </xf>
    <xf numFmtId="0" fontId="41" fillId="41" borderId="10" xfId="0" applyFont="1" applyFill="1" applyBorder="1" applyAlignment="1">
      <alignment horizontal="center" vertical="center"/>
    </xf>
    <xf numFmtId="4" fontId="41" fillId="41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41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4" fontId="3" fillId="41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13" fillId="41" borderId="10" xfId="0" applyFont="1" applyFill="1" applyBorder="1" applyAlignment="1">
      <alignment vertical="center"/>
    </xf>
    <xf numFmtId="4" fontId="11" fillId="41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41" borderId="14" xfId="0" applyFont="1" applyFill="1" applyBorder="1" applyAlignment="1">
      <alignment vertical="center"/>
    </xf>
    <xf numFmtId="3" fontId="3" fillId="41" borderId="1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41" borderId="10" xfId="0" applyFont="1" applyFill="1" applyBorder="1" applyAlignment="1">
      <alignment horizontal="left" vertical="center" wrapText="1"/>
    </xf>
    <xf numFmtId="0" fontId="42" fillId="41" borderId="14" xfId="0" applyFont="1" applyFill="1" applyBorder="1" applyAlignment="1">
      <alignment horizontal="center" vertical="center"/>
    </xf>
    <xf numFmtId="4" fontId="42" fillId="41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41" borderId="10" xfId="0" applyFont="1" applyFill="1" applyBorder="1" applyAlignment="1">
      <alignment horizontal="left" vertical="center" wrapText="1"/>
    </xf>
    <xf numFmtId="0" fontId="39" fillId="41" borderId="14" xfId="0" applyFont="1" applyFill="1" applyBorder="1" applyAlignment="1">
      <alignment horizontal="center" vertical="center"/>
    </xf>
    <xf numFmtId="0" fontId="41" fillId="41" borderId="14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left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4" fontId="39" fillId="33" borderId="10" xfId="0" applyNumberFormat="1" applyFont="1" applyFill="1" applyBorder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 vertical="center"/>
    </xf>
    <xf numFmtId="4" fontId="39" fillId="41" borderId="10" xfId="0" applyNumberFormat="1" applyFont="1" applyFill="1" applyBorder="1" applyAlignment="1">
      <alignment vertical="center" wrapText="1"/>
    </xf>
    <xf numFmtId="0" fontId="39" fillId="0" borderId="15" xfId="0" applyNumberFormat="1" applyFont="1" applyBorder="1" applyAlignment="1">
      <alignment horizontal="center" vertical="center"/>
    </xf>
    <xf numFmtId="0" fontId="39" fillId="41" borderId="15" xfId="0" applyFont="1" applyFill="1" applyBorder="1" applyAlignment="1">
      <alignment horizontal="left" vertical="center"/>
    </xf>
    <xf numFmtId="0" fontId="42" fillId="0" borderId="10" xfId="0" applyNumberFormat="1" applyFont="1" applyBorder="1" applyAlignment="1">
      <alignment horizontal="center" vertical="center"/>
    </xf>
    <xf numFmtId="0" fontId="42" fillId="41" borderId="10" xfId="0" applyFont="1" applyFill="1" applyBorder="1" applyAlignment="1">
      <alignment horizontal="left" vertical="center"/>
    </xf>
    <xf numFmtId="0" fontId="42" fillId="41" borderId="10" xfId="0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41" borderId="10" xfId="0" applyFont="1" applyFill="1" applyBorder="1" applyAlignment="1">
      <alignment horizontal="left" vertical="center" wrapText="1"/>
    </xf>
    <xf numFmtId="0" fontId="40" fillId="41" borderId="14" xfId="0" applyFont="1" applyFill="1" applyBorder="1" applyAlignment="1">
      <alignment horizontal="center" vertical="center"/>
    </xf>
    <xf numFmtId="4" fontId="40" fillId="41" borderId="10" xfId="0" applyNumberFormat="1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vertical="center" wrapText="1"/>
    </xf>
    <xf numFmtId="4" fontId="109" fillId="0" borderId="10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/>
    </xf>
    <xf numFmtId="4" fontId="103" fillId="0" borderId="0" xfId="0" applyNumberFormat="1" applyFont="1" applyAlignment="1">
      <alignment vertical="center"/>
    </xf>
    <xf numFmtId="2" fontId="103" fillId="0" borderId="0" xfId="0" applyNumberFormat="1" applyFont="1" applyAlignment="1">
      <alignment vertical="center"/>
    </xf>
    <xf numFmtId="0" fontId="110" fillId="0" borderId="10" xfId="0" applyFont="1" applyBorder="1" applyAlignment="1">
      <alignment vertical="center" wrapText="1"/>
    </xf>
    <xf numFmtId="49" fontId="110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4" fontId="110" fillId="0" borderId="10" xfId="0" applyNumberFormat="1" applyFont="1" applyBorder="1" applyAlignment="1">
      <alignment/>
    </xf>
    <xf numFmtId="0" fontId="110" fillId="0" borderId="10" xfId="0" applyFont="1" applyBorder="1" applyAlignment="1">
      <alignment/>
    </xf>
    <xf numFmtId="0" fontId="110" fillId="0" borderId="0" xfId="0" applyFont="1" applyAlignment="1">
      <alignment vertical="center"/>
    </xf>
    <xf numFmtId="0" fontId="38" fillId="41" borderId="10" xfId="0" applyNumberFormat="1" applyFont="1" applyFill="1" applyBorder="1" applyAlignment="1">
      <alignment horizontal="left" vertical="center" wrapText="1"/>
    </xf>
    <xf numFmtId="4" fontId="103" fillId="0" borderId="10" xfId="0" applyNumberFormat="1" applyFont="1" applyBorder="1" applyAlignment="1">
      <alignment/>
    </xf>
    <xf numFmtId="0" fontId="45" fillId="0" borderId="0" xfId="0" applyFont="1" applyAlignment="1">
      <alignment vertical="center"/>
    </xf>
    <xf numFmtId="0" fontId="103" fillId="0" borderId="10" xfId="0" applyFont="1" applyBorder="1" applyAlignment="1">
      <alignment horizontal="center" vertical="center"/>
    </xf>
    <xf numFmtId="49" fontId="10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60" applyFont="1" applyAlignment="1">
      <alignment vertical="top"/>
      <protection/>
    </xf>
    <xf numFmtId="0" fontId="6" fillId="0" borderId="0" xfId="60" applyAlignment="1">
      <alignment vertical="top"/>
      <protection/>
    </xf>
    <xf numFmtId="0" fontId="3" fillId="0" borderId="0" xfId="0" applyFont="1" applyAlignment="1">
      <alignment vertical="top"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38" fillId="0" borderId="0" xfId="0" applyFont="1" applyAlignment="1">
      <alignment vertical="center"/>
    </xf>
    <xf numFmtId="0" fontId="16" fillId="0" borderId="11" xfId="60" applyFont="1" applyBorder="1">
      <alignment/>
      <protection/>
    </xf>
    <xf numFmtId="0" fontId="48" fillId="0" borderId="0" xfId="60" applyFont="1" applyAlignment="1">
      <alignment vertical="top"/>
      <protection/>
    </xf>
    <xf numFmtId="0" fontId="9" fillId="0" borderId="0" xfId="0" applyFont="1" applyAlignment="1">
      <alignment vertical="top"/>
    </xf>
    <xf numFmtId="4" fontId="23" fillId="41" borderId="10" xfId="70" applyNumberFormat="1" applyFont="1" applyFill="1" applyBorder="1" applyAlignment="1">
      <alignment horizontal="center"/>
      <protection/>
    </xf>
    <xf numFmtId="4" fontId="19" fillId="0" borderId="11" xfId="7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Alignment="1">
      <alignment vertical="center"/>
    </xf>
    <xf numFmtId="4" fontId="41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4" fillId="45" borderId="10" xfId="70" applyNumberFormat="1" applyFont="1" applyFill="1" applyBorder="1" applyAlignment="1" applyProtection="1">
      <alignment horizontal="right"/>
      <protection/>
    </xf>
    <xf numFmtId="4" fontId="6" fillId="0" borderId="0" xfId="70" applyNumberFormat="1" applyFont="1" applyFill="1">
      <alignment/>
      <protection/>
    </xf>
    <xf numFmtId="4" fontId="24" fillId="46" borderId="10" xfId="70" applyNumberFormat="1" applyFont="1" applyFill="1" applyBorder="1" applyAlignment="1" applyProtection="1">
      <alignment horizontal="right"/>
      <protection/>
    </xf>
    <xf numFmtId="4" fontId="17" fillId="46" borderId="10" xfId="70" applyNumberFormat="1" applyFont="1" applyFill="1" applyBorder="1" applyAlignment="1" applyProtection="1">
      <alignment horizontal="right"/>
      <protection locked="0"/>
    </xf>
    <xf numFmtId="2" fontId="107" fillId="0" borderId="0" xfId="0" applyNumberFormat="1" applyFont="1" applyAlignment="1">
      <alignment vertical="center"/>
    </xf>
    <xf numFmtId="0" fontId="49" fillId="0" borderId="0" xfId="60" applyFont="1">
      <alignment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4" fontId="2" fillId="45" borderId="10" xfId="0" applyNumberFormat="1" applyFont="1" applyFill="1" applyBorder="1" applyAlignment="1">
      <alignment horizontal="center" vertical="center" wrapText="1"/>
    </xf>
    <xf numFmtId="4" fontId="14" fillId="45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1" borderId="14" xfId="0" applyFont="1" applyFill="1" applyBorder="1" applyAlignment="1">
      <alignment horizontal="center" vertical="center" wrapText="1"/>
    </xf>
    <xf numFmtId="189" fontId="50" fillId="47" borderId="10" xfId="64" applyNumberFormat="1" applyFont="1" applyFill="1" applyBorder="1" applyAlignment="1">
      <alignment horizontal="left" vertical="top" wrapText="1"/>
    </xf>
    <xf numFmtId="0" fontId="11" fillId="14" borderId="14" xfId="0" applyFont="1" applyFill="1" applyBorder="1" applyAlignment="1">
      <alignment horizontal="center" vertical="center" wrapText="1"/>
    </xf>
    <xf numFmtId="4" fontId="11" fillId="14" borderId="10" xfId="0" applyNumberFormat="1" applyFont="1" applyFill="1" applyBorder="1" applyAlignment="1">
      <alignment horizontal="center" vertical="center" wrapText="1"/>
    </xf>
    <xf numFmtId="189" fontId="111" fillId="0" borderId="19" xfId="64" applyNumberFormat="1" applyFont="1" applyBorder="1" applyAlignment="1">
      <alignment horizontal="right" vertical="top" wrapText="1"/>
    </xf>
    <xf numFmtId="189" fontId="112" fillId="0" borderId="20" xfId="64" applyNumberFormat="1" applyFont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center" wrapText="1"/>
    </xf>
    <xf numFmtId="4" fontId="23" fillId="42" borderId="12" xfId="70" applyNumberFormat="1" applyFont="1" applyFill="1" applyBorder="1" applyAlignment="1">
      <alignment horizontal="center"/>
      <protection/>
    </xf>
    <xf numFmtId="4" fontId="17" fillId="43" borderId="16" xfId="70" applyNumberFormat="1" applyFont="1" applyFill="1" applyBorder="1" applyAlignment="1" applyProtection="1">
      <alignment horizontal="right"/>
      <protection locked="0"/>
    </xf>
    <xf numFmtId="4" fontId="23" fillId="48" borderId="21" xfId="70" applyNumberFormat="1" applyFont="1" applyFill="1" applyBorder="1" applyAlignment="1">
      <alignment horizontal="center"/>
      <protection/>
    </xf>
    <xf numFmtId="4" fontId="24" fillId="0" borderId="14" xfId="70" applyNumberFormat="1" applyFont="1" applyFill="1" applyBorder="1" applyAlignment="1" applyProtection="1">
      <alignment horizontal="right"/>
      <protection/>
    </xf>
    <xf numFmtId="4" fontId="23" fillId="42" borderId="15" xfId="70" applyNumberFormat="1" applyFont="1" applyFill="1" applyBorder="1" applyAlignment="1">
      <alignment horizontal="center"/>
      <protection/>
    </xf>
    <xf numFmtId="4" fontId="19" fillId="45" borderId="0" xfId="70" applyNumberFormat="1" applyFont="1" applyFill="1">
      <alignment/>
      <protection/>
    </xf>
    <xf numFmtId="4" fontId="19" fillId="0" borderId="0" xfId="70" applyNumberFormat="1" applyFont="1" applyFill="1">
      <alignment/>
      <protection/>
    </xf>
    <xf numFmtId="0" fontId="2" fillId="31" borderId="12" xfId="0" applyFont="1" applyFill="1" applyBorder="1" applyAlignment="1">
      <alignment horizontal="center" vertical="center" wrapText="1"/>
    </xf>
    <xf numFmtId="0" fontId="51" fillId="0" borderId="0" xfId="60" applyFont="1" applyAlignment="1">
      <alignment horizontal="right"/>
      <protection/>
    </xf>
    <xf numFmtId="0" fontId="49" fillId="0" borderId="0" xfId="60" applyFont="1" applyAlignment="1">
      <alignment horizontal="right"/>
      <protection/>
    </xf>
    <xf numFmtId="0" fontId="52" fillId="0" borderId="0" xfId="60" applyFont="1" applyAlignment="1">
      <alignment horizontal="right"/>
      <protection/>
    </xf>
    <xf numFmtId="0" fontId="51" fillId="0" borderId="0" xfId="60" applyFont="1" applyBorder="1" applyAlignment="1">
      <alignment/>
      <protection/>
    </xf>
    <xf numFmtId="0" fontId="49" fillId="0" borderId="0" xfId="60" applyFont="1" applyBorder="1" applyAlignment="1">
      <alignment horizontal="center"/>
      <protection/>
    </xf>
    <xf numFmtId="0" fontId="51" fillId="0" borderId="0" xfId="60" applyFont="1" applyAlignment="1">
      <alignment/>
      <protection/>
    </xf>
    <xf numFmtId="0" fontId="53" fillId="0" borderId="0" xfId="60" applyFont="1" applyBorder="1" applyAlignment="1">
      <alignment horizontal="right"/>
      <protection/>
    </xf>
    <xf numFmtId="0" fontId="51" fillId="0" borderId="22" xfId="60" applyFont="1" applyBorder="1" applyAlignment="1">
      <alignment/>
      <protection/>
    </xf>
    <xf numFmtId="0" fontId="49" fillId="0" borderId="23" xfId="60" applyFont="1" applyBorder="1" applyAlignment="1">
      <alignment horizontal="center"/>
      <protection/>
    </xf>
    <xf numFmtId="0" fontId="49" fillId="0" borderId="24" xfId="60" applyFont="1" applyBorder="1" applyAlignment="1">
      <alignment horizontal="center"/>
      <protection/>
    </xf>
    <xf numFmtId="0" fontId="55" fillId="0" borderId="0" xfId="60" applyFont="1" applyAlignment="1">
      <alignment/>
      <protection/>
    </xf>
    <xf numFmtId="0" fontId="53" fillId="0" borderId="0" xfId="60" applyFont="1" applyAlignment="1">
      <alignment horizontal="right"/>
      <protection/>
    </xf>
    <xf numFmtId="14" fontId="6" fillId="33" borderId="25" xfId="60" applyNumberFormat="1" applyFont="1" applyFill="1" applyBorder="1" applyAlignment="1">
      <alignment horizontal="center"/>
      <protection/>
    </xf>
    <xf numFmtId="0" fontId="56" fillId="0" borderId="0" xfId="60" applyFont="1" applyAlignment="1">
      <alignment horizontal="left"/>
      <protection/>
    </xf>
    <xf numFmtId="0" fontId="55" fillId="0" borderId="0" xfId="60" applyFont="1">
      <alignment/>
      <protection/>
    </xf>
    <xf numFmtId="0" fontId="57" fillId="0" borderId="0" xfId="60" applyFont="1">
      <alignment/>
      <protection/>
    </xf>
    <xf numFmtId="0" fontId="6" fillId="0" borderId="0" xfId="60" applyFont="1">
      <alignment/>
      <protection/>
    </xf>
    <xf numFmtId="0" fontId="56" fillId="0" borderId="0" xfId="60" applyFont="1" applyAlignment="1">
      <alignment horizontal="right"/>
      <protection/>
    </xf>
    <xf numFmtId="0" fontId="6" fillId="0" borderId="25" xfId="60" applyFont="1" applyBorder="1" applyAlignment="1">
      <alignment horizontal="center"/>
      <protection/>
    </xf>
    <xf numFmtId="49" fontId="6" fillId="33" borderId="25" xfId="60" applyNumberFormat="1" applyFont="1" applyFill="1" applyBorder="1" applyAlignment="1">
      <alignment horizontal="center"/>
      <protection/>
    </xf>
    <xf numFmtId="49" fontId="0" fillId="0" borderId="25" xfId="0" applyNumberFormat="1" applyFont="1" applyBorder="1" applyAlignment="1">
      <alignment horizontal="center"/>
    </xf>
    <xf numFmtId="0" fontId="58" fillId="0" borderId="0" xfId="60" applyFont="1">
      <alignment/>
      <protection/>
    </xf>
    <xf numFmtId="0" fontId="52" fillId="0" borderId="0" xfId="60" applyFont="1">
      <alignment/>
      <protection/>
    </xf>
    <xf numFmtId="0" fontId="59" fillId="0" borderId="0" xfId="60" applyFont="1">
      <alignment/>
      <protection/>
    </xf>
    <xf numFmtId="0" fontId="6" fillId="0" borderId="26" xfId="60" applyBorder="1">
      <alignment/>
      <protection/>
    </xf>
    <xf numFmtId="0" fontId="6" fillId="0" borderId="27" xfId="60" applyBorder="1">
      <alignment/>
      <protection/>
    </xf>
    <xf numFmtId="0" fontId="60" fillId="0" borderId="23" xfId="60" applyFont="1" applyBorder="1" applyAlignment="1">
      <alignment horizontal="center" vertical="center" wrapText="1"/>
      <protection/>
    </xf>
    <xf numFmtId="0" fontId="60" fillId="0" borderId="28" xfId="60" applyFont="1" applyBorder="1" applyAlignment="1">
      <alignment horizontal="center" vertical="center" wrapText="1"/>
      <protection/>
    </xf>
    <xf numFmtId="0" fontId="60" fillId="0" borderId="28" xfId="60" applyFont="1" applyFill="1" applyBorder="1" applyAlignment="1">
      <alignment horizontal="center" vertical="center" wrapText="1"/>
      <protection/>
    </xf>
    <xf numFmtId="0" fontId="60" fillId="0" borderId="29" xfId="60" applyFont="1" applyFill="1" applyBorder="1" applyAlignment="1">
      <alignment horizontal="center" vertical="center" wrapText="1"/>
      <protection/>
    </xf>
    <xf numFmtId="0" fontId="60" fillId="0" borderId="30" xfId="60" applyFont="1" applyBorder="1" applyAlignment="1">
      <alignment horizontal="center" vertical="top" wrapText="1"/>
      <protection/>
    </xf>
    <xf numFmtId="0" fontId="60" fillId="0" borderId="31" xfId="60" applyFont="1" applyBorder="1" applyAlignment="1">
      <alignment horizontal="center" vertical="top" wrapText="1"/>
      <protection/>
    </xf>
    <xf numFmtId="0" fontId="60" fillId="0" borderId="32" xfId="60" applyFont="1" applyBorder="1" applyAlignment="1">
      <alignment horizontal="center" vertical="top" wrapText="1"/>
      <protection/>
    </xf>
    <xf numFmtId="0" fontId="60" fillId="0" borderId="33" xfId="60" applyFont="1" applyBorder="1" applyAlignment="1">
      <alignment horizontal="center" vertical="top" wrapText="1"/>
      <protection/>
    </xf>
    <xf numFmtId="0" fontId="60" fillId="0" borderId="33" xfId="60" applyFont="1" applyFill="1" applyBorder="1" applyAlignment="1">
      <alignment horizontal="center" vertical="top" wrapText="1"/>
      <protection/>
    </xf>
    <xf numFmtId="0" fontId="60" fillId="0" borderId="34" xfId="60" applyFont="1" applyFill="1" applyBorder="1" applyAlignment="1">
      <alignment horizontal="center" vertical="top" wrapText="1"/>
      <protection/>
    </xf>
    <xf numFmtId="4" fontId="61" fillId="0" borderId="35" xfId="60" applyNumberFormat="1" applyFont="1" applyFill="1" applyBorder="1" applyAlignment="1">
      <alignment horizontal="center" vertical="top" wrapText="1"/>
      <protection/>
    </xf>
    <xf numFmtId="0" fontId="49" fillId="0" borderId="25" xfId="60" applyFont="1" applyBorder="1" applyAlignment="1">
      <alignment horizontal="left" vertical="center" wrapText="1"/>
      <protection/>
    </xf>
    <xf numFmtId="0" fontId="49" fillId="0" borderId="14" xfId="60" applyFont="1" applyBorder="1" applyAlignment="1">
      <alignment horizontal="center" vertical="center" wrapText="1"/>
      <protection/>
    </xf>
    <xf numFmtId="0" fontId="49" fillId="0" borderId="16" xfId="60" applyFont="1" applyBorder="1" applyAlignment="1">
      <alignment horizontal="center" vertical="center" wrapText="1"/>
      <protection/>
    </xf>
    <xf numFmtId="0" fontId="49" fillId="0" borderId="36" xfId="60" applyFont="1" applyBorder="1" applyAlignment="1">
      <alignment horizontal="center" vertical="center" wrapText="1"/>
      <protection/>
    </xf>
    <xf numFmtId="4" fontId="49" fillId="0" borderId="36" xfId="60" applyNumberFormat="1" applyFont="1" applyFill="1" applyBorder="1" applyAlignment="1">
      <alignment horizontal="center" vertical="center" wrapText="1"/>
      <protection/>
    </xf>
    <xf numFmtId="4" fontId="49" fillId="0" borderId="37" xfId="60" applyNumberFormat="1" applyFont="1" applyFill="1" applyBorder="1" applyAlignment="1">
      <alignment horizontal="center" vertical="center" wrapText="1"/>
      <protection/>
    </xf>
    <xf numFmtId="0" fontId="16" fillId="0" borderId="0" xfId="60" applyFont="1" applyAlignment="1">
      <alignment horizontal="center" vertical="center"/>
      <protection/>
    </xf>
    <xf numFmtId="0" fontId="49" fillId="0" borderId="38" xfId="60" applyFont="1" applyBorder="1" applyAlignment="1">
      <alignment horizontal="left" vertical="center" wrapText="1"/>
      <protection/>
    </xf>
    <xf numFmtId="0" fontId="49" fillId="0" borderId="39" xfId="60" applyFont="1" applyBorder="1" applyAlignment="1">
      <alignment horizontal="center" vertical="center" wrapText="1"/>
      <protection/>
    </xf>
    <xf numFmtId="0" fontId="49" fillId="0" borderId="17" xfId="60" applyFont="1" applyBorder="1" applyAlignment="1">
      <alignment horizontal="center" vertical="center" wrapText="1"/>
      <protection/>
    </xf>
    <xf numFmtId="0" fontId="49" fillId="0" borderId="40" xfId="60" applyFont="1" applyBorder="1" applyAlignment="1">
      <alignment horizontal="center" vertical="center" wrapText="1"/>
      <protection/>
    </xf>
    <xf numFmtId="4" fontId="49" fillId="0" borderId="40" xfId="60" applyNumberFormat="1" applyFont="1" applyFill="1" applyBorder="1" applyAlignment="1">
      <alignment horizontal="center" vertical="center" wrapText="1"/>
      <protection/>
    </xf>
    <xf numFmtId="4" fontId="49" fillId="0" borderId="41" xfId="60" applyNumberFormat="1" applyFont="1" applyFill="1" applyBorder="1" applyAlignment="1">
      <alignment horizontal="center" vertical="center" wrapText="1"/>
      <protection/>
    </xf>
    <xf numFmtId="4" fontId="51" fillId="0" borderId="42" xfId="60" applyNumberFormat="1" applyFont="1" applyFill="1" applyBorder="1" applyAlignment="1">
      <alignment horizontal="center" vertical="center" wrapText="1"/>
      <protection/>
    </xf>
    <xf numFmtId="4" fontId="16" fillId="0" borderId="0" xfId="60" applyNumberFormat="1" applyFont="1" applyAlignment="1">
      <alignment horizontal="center" vertical="center"/>
      <protection/>
    </xf>
    <xf numFmtId="0" fontId="49" fillId="0" borderId="30" xfId="60" applyFont="1" applyBorder="1" applyAlignment="1">
      <alignment horizontal="left" vertical="center" wrapText="1"/>
      <protection/>
    </xf>
    <xf numFmtId="0" fontId="49" fillId="0" borderId="31" xfId="60" applyFont="1" applyBorder="1" applyAlignment="1">
      <alignment horizontal="center" vertical="center" wrapText="1"/>
      <protection/>
    </xf>
    <xf numFmtId="0" fontId="49" fillId="0" borderId="32" xfId="60" applyFont="1" applyBorder="1" applyAlignment="1">
      <alignment horizontal="center" vertical="center" wrapText="1"/>
      <protection/>
    </xf>
    <xf numFmtId="0" fontId="49" fillId="0" borderId="33" xfId="60" applyFont="1" applyBorder="1" applyAlignment="1">
      <alignment horizontal="center" vertical="center" wrapText="1"/>
      <protection/>
    </xf>
    <xf numFmtId="4" fontId="49" fillId="0" borderId="33" xfId="60" applyNumberFormat="1" applyFont="1" applyFill="1" applyBorder="1" applyAlignment="1">
      <alignment horizontal="center" vertical="center" wrapText="1"/>
      <protection/>
    </xf>
    <xf numFmtId="4" fontId="49" fillId="0" borderId="34" xfId="60" applyNumberFormat="1" applyFont="1" applyFill="1" applyBorder="1" applyAlignment="1">
      <alignment horizontal="center" vertical="center" wrapText="1"/>
      <protection/>
    </xf>
    <xf numFmtId="4" fontId="49" fillId="45" borderId="36" xfId="60" applyNumberFormat="1" applyFont="1" applyFill="1" applyBorder="1" applyAlignment="1">
      <alignment horizontal="center" vertical="center" wrapText="1"/>
      <protection/>
    </xf>
    <xf numFmtId="4" fontId="49" fillId="45" borderId="37" xfId="60" applyNumberFormat="1" applyFont="1" applyFill="1" applyBorder="1" applyAlignment="1">
      <alignment horizontal="center" vertical="center" wrapText="1"/>
      <protection/>
    </xf>
    <xf numFmtId="0" fontId="49" fillId="0" borderId="26" xfId="60" applyFont="1" applyBorder="1" applyAlignment="1">
      <alignment horizontal="left" vertical="center" wrapText="1"/>
      <protection/>
    </xf>
    <xf numFmtId="0" fontId="51" fillId="0" borderId="43" xfId="60" applyFont="1" applyFill="1" applyBorder="1" applyAlignment="1">
      <alignment horizontal="center" vertical="center" wrapText="1"/>
      <protection/>
    </xf>
    <xf numFmtId="4" fontId="51" fillId="0" borderId="44" xfId="60" applyNumberFormat="1" applyFont="1" applyFill="1" applyBorder="1" applyAlignment="1">
      <alignment horizontal="center" vertical="center" wrapText="1"/>
      <protection/>
    </xf>
    <xf numFmtId="0" fontId="15" fillId="0" borderId="45" xfId="60" applyFont="1" applyBorder="1">
      <alignment/>
      <protection/>
    </xf>
    <xf numFmtId="0" fontId="6" fillId="0" borderId="0" xfId="60" applyBorder="1">
      <alignment/>
      <protection/>
    </xf>
    <xf numFmtId="0" fontId="15" fillId="0" borderId="46" xfId="60" applyFont="1" applyBorder="1">
      <alignment/>
      <protection/>
    </xf>
    <xf numFmtId="0" fontId="6" fillId="0" borderId="47" xfId="60" applyBorder="1">
      <alignment/>
      <protection/>
    </xf>
    <xf numFmtId="0" fontId="6" fillId="0" borderId="48" xfId="60" applyBorder="1">
      <alignment/>
      <protection/>
    </xf>
    <xf numFmtId="0" fontId="54" fillId="0" borderId="0" xfId="60" applyFont="1">
      <alignment/>
      <protection/>
    </xf>
    <xf numFmtId="4" fontId="0" fillId="0" borderId="0" xfId="68" applyNumberFormat="1" applyFont="1" applyBorder="1">
      <alignment/>
      <protection/>
    </xf>
    <xf numFmtId="4" fontId="107" fillId="0" borderId="0" xfId="0" applyNumberFormat="1" applyFont="1" applyAlignment="1">
      <alignment vertical="center"/>
    </xf>
    <xf numFmtId="4" fontId="2" fillId="49" borderId="10" xfId="0" applyNumberFormat="1" applyFont="1" applyFill="1" applyBorder="1" applyAlignment="1">
      <alignment horizontal="center" vertical="center" wrapText="1"/>
    </xf>
    <xf numFmtId="4" fontId="3" fillId="49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" fontId="17" fillId="50" borderId="10" xfId="70" applyNumberFormat="1" applyFont="1" applyFill="1" applyBorder="1" applyAlignment="1" applyProtection="1">
      <alignment horizontal="right"/>
      <protection locked="0"/>
    </xf>
    <xf numFmtId="4" fontId="103" fillId="45" borderId="0" xfId="0" applyNumberFormat="1" applyFont="1" applyFill="1" applyAlignment="1">
      <alignment vertical="center"/>
    </xf>
    <xf numFmtId="0" fontId="10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2" fillId="0" borderId="0" xfId="60" applyFont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6" fillId="0" borderId="0" xfId="60" applyFont="1" applyAlignment="1">
      <alignment horizontal="right"/>
      <protection/>
    </xf>
    <xf numFmtId="0" fontId="60" fillId="0" borderId="12" xfId="60" applyFont="1" applyBorder="1" applyAlignment="1">
      <alignment horizontal="center" vertical="center" wrapText="1"/>
      <protection/>
    </xf>
    <xf numFmtId="0" fontId="60" fillId="0" borderId="12" xfId="60" applyFont="1" applyFill="1" applyBorder="1" applyAlignment="1">
      <alignment horizontal="center" vertical="top" wrapText="1"/>
      <protection/>
    </xf>
    <xf numFmtId="0" fontId="60" fillId="0" borderId="35" xfId="60" applyFont="1" applyBorder="1" applyAlignment="1">
      <alignment horizontal="center" vertical="top" wrapText="1"/>
      <protection/>
    </xf>
    <xf numFmtId="0" fontId="60" fillId="0" borderId="49" xfId="60" applyFont="1" applyBorder="1" applyAlignment="1">
      <alignment horizontal="center" vertical="top" wrapText="1"/>
      <protection/>
    </xf>
    <xf numFmtId="0" fontId="60" fillId="0" borderId="50" xfId="60" applyFont="1" applyBorder="1" applyAlignment="1">
      <alignment horizontal="center" vertical="top" wrapText="1"/>
      <protection/>
    </xf>
    <xf numFmtId="0" fontId="60" fillId="0" borderId="51" xfId="60" applyFont="1" applyBorder="1" applyAlignment="1">
      <alignment horizontal="center" vertical="top" wrapText="1"/>
      <protection/>
    </xf>
    <xf numFmtId="0" fontId="60" fillId="0" borderId="51" xfId="60" applyFont="1" applyFill="1" applyBorder="1" applyAlignment="1">
      <alignment horizontal="center" vertical="top" wrapText="1"/>
      <protection/>
    </xf>
    <xf numFmtId="0" fontId="60" fillId="0" borderId="52" xfId="60" applyFont="1" applyFill="1" applyBorder="1" applyAlignment="1">
      <alignment horizontal="center" vertical="top" wrapText="1"/>
      <protection/>
    </xf>
    <xf numFmtId="4" fontId="51" fillId="0" borderId="35" xfId="60" applyNumberFormat="1" applyFont="1" applyFill="1" applyBorder="1" applyAlignment="1">
      <alignment horizontal="center" vertical="top" wrapText="1"/>
      <protection/>
    </xf>
    <xf numFmtId="0" fontId="54" fillId="0" borderId="24" xfId="60" applyFont="1" applyBorder="1" applyAlignment="1">
      <alignment horizontal="left" wrapText="1"/>
      <protection/>
    </xf>
    <xf numFmtId="0" fontId="49" fillId="0" borderId="22" xfId="60" applyFont="1" applyBorder="1" applyAlignment="1">
      <alignment horizontal="center" wrapText="1"/>
      <protection/>
    </xf>
    <xf numFmtId="0" fontId="49" fillId="0" borderId="53" xfId="60" applyFont="1" applyBorder="1" applyAlignment="1">
      <alignment horizontal="center" wrapText="1"/>
      <protection/>
    </xf>
    <xf numFmtId="0" fontId="8" fillId="0" borderId="53" xfId="60" applyFont="1" applyBorder="1" applyAlignment="1">
      <alignment horizontal="center" wrapText="1"/>
      <protection/>
    </xf>
    <xf numFmtId="4" fontId="51" fillId="0" borderId="54" xfId="60" applyNumberFormat="1" applyFont="1" applyFill="1" applyBorder="1" applyAlignment="1">
      <alignment horizontal="center" vertical="center" wrapText="1"/>
      <protection/>
    </xf>
    <xf numFmtId="4" fontId="51" fillId="0" borderId="35" xfId="60" applyNumberFormat="1" applyFont="1" applyFill="1" applyBorder="1" applyAlignment="1">
      <alignment horizontal="center" vertical="center" wrapText="1"/>
      <protection/>
    </xf>
    <xf numFmtId="0" fontId="54" fillId="0" borderId="55" xfId="60" applyFont="1" applyBorder="1" applyAlignment="1">
      <alignment horizontal="left" wrapText="1"/>
      <protection/>
    </xf>
    <xf numFmtId="0" fontId="49" fillId="0" borderId="54" xfId="60" applyFont="1" applyBorder="1" applyAlignment="1">
      <alignment horizontal="center" wrapText="1"/>
      <protection/>
    </xf>
    <xf numFmtId="0" fontId="49" fillId="0" borderId="52" xfId="60" applyFont="1" applyBorder="1" applyAlignment="1">
      <alignment horizontal="center" wrapText="1"/>
      <protection/>
    </xf>
    <xf numFmtId="0" fontId="49" fillId="0" borderId="56" xfId="60" applyFont="1" applyBorder="1" applyAlignment="1">
      <alignment horizontal="center" vertical="center" wrapText="1"/>
      <protection/>
    </xf>
    <xf numFmtId="0" fontId="8" fillId="0" borderId="43" xfId="60" applyFont="1" applyBorder="1" applyAlignment="1">
      <alignment horizontal="center" wrapText="1"/>
      <protection/>
    </xf>
    <xf numFmtId="4" fontId="49" fillId="0" borderId="44" xfId="60" applyNumberFormat="1" applyFont="1" applyFill="1" applyBorder="1" applyAlignment="1">
      <alignment horizontal="center" vertical="top" wrapText="1"/>
      <protection/>
    </xf>
    <xf numFmtId="4" fontId="49" fillId="0" borderId="43" xfId="60" applyNumberFormat="1" applyFont="1" applyFill="1" applyBorder="1" applyAlignment="1">
      <alignment horizontal="center" vertical="center" wrapText="1"/>
      <protection/>
    </xf>
    <xf numFmtId="0" fontId="49" fillId="0" borderId="57" xfId="60" applyFont="1" applyBorder="1" applyAlignment="1">
      <alignment horizontal="left" vertical="center" wrapText="1"/>
      <protection/>
    </xf>
    <xf numFmtId="0" fontId="49" fillId="0" borderId="37" xfId="60" applyFont="1" applyBorder="1" applyAlignment="1">
      <alignment horizontal="center" vertical="center" wrapText="1"/>
      <protection/>
    </xf>
    <xf numFmtId="0" fontId="49" fillId="0" borderId="58" xfId="60" applyFont="1" applyBorder="1" applyAlignment="1">
      <alignment horizontal="left" vertical="center" wrapText="1"/>
      <protection/>
    </xf>
    <xf numFmtId="0" fontId="49" fillId="0" borderId="59" xfId="60" applyFont="1" applyBorder="1" applyAlignment="1">
      <alignment horizontal="left" vertical="center" wrapText="1"/>
      <protection/>
    </xf>
    <xf numFmtId="0" fontId="49" fillId="0" borderId="28" xfId="60" applyFont="1" applyBorder="1" applyAlignment="1">
      <alignment horizontal="center" vertical="center" wrapText="1"/>
      <protection/>
    </xf>
    <xf numFmtId="0" fontId="49" fillId="0" borderId="29" xfId="60" applyFont="1" applyBorder="1" applyAlignment="1">
      <alignment horizontal="center" vertical="center" wrapText="1"/>
      <protection/>
    </xf>
    <xf numFmtId="0" fontId="49" fillId="0" borderId="60" xfId="60" applyFont="1" applyBorder="1" applyAlignment="1">
      <alignment horizontal="center" vertical="center" wrapText="1"/>
      <protection/>
    </xf>
    <xf numFmtId="4" fontId="49" fillId="0" borderId="28" xfId="60" applyNumberFormat="1" applyFont="1" applyFill="1" applyBorder="1" applyAlignment="1">
      <alignment horizontal="center" vertical="center" wrapText="1"/>
      <protection/>
    </xf>
    <xf numFmtId="4" fontId="49" fillId="0" borderId="29" xfId="60" applyNumberFormat="1" applyFont="1" applyFill="1" applyBorder="1" applyAlignment="1">
      <alignment horizontal="center" vertical="center" wrapText="1"/>
      <protection/>
    </xf>
    <xf numFmtId="0" fontId="51" fillId="0" borderId="34" xfId="60" applyFont="1" applyFill="1" applyBorder="1" applyAlignment="1">
      <alignment horizontal="center" vertical="center" wrapText="1"/>
      <protection/>
    </xf>
    <xf numFmtId="4" fontId="51" fillId="0" borderId="33" xfId="60" applyNumberFormat="1" applyFont="1" applyFill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0" xfId="60" applyFont="1" applyFill="1" applyBorder="1" applyAlignment="1">
      <alignment horizontal="center" vertical="center" wrapText="1"/>
      <protection/>
    </xf>
    <xf numFmtId="4" fontId="51" fillId="0" borderId="0" xfId="60" applyNumberFormat="1" applyFont="1" applyFill="1" applyBorder="1" applyAlignment="1">
      <alignment horizontal="center" vertical="center" wrapText="1"/>
      <protection/>
    </xf>
    <xf numFmtId="4" fontId="49" fillId="0" borderId="45" xfId="60" applyNumberFormat="1" applyFont="1" applyFill="1" applyBorder="1" applyAlignment="1">
      <alignment horizontal="center" vertical="top" wrapText="1"/>
      <protection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51" borderId="16" xfId="70" applyFont="1" applyFill="1" applyBorder="1" applyAlignment="1" applyProtection="1">
      <alignment horizontal="left" vertical="top"/>
      <protection locked="0"/>
    </xf>
    <xf numFmtId="0" fontId="18" fillId="51" borderId="13" xfId="70" applyFont="1" applyFill="1" applyBorder="1" applyAlignment="1" applyProtection="1">
      <alignment horizontal="left" vertical="top"/>
      <protection locked="0"/>
    </xf>
    <xf numFmtId="0" fontId="18" fillId="51" borderId="14" xfId="70" applyFont="1" applyFill="1" applyBorder="1" applyAlignment="1" applyProtection="1">
      <alignment horizontal="left" vertical="top"/>
      <protection locked="0"/>
    </xf>
    <xf numFmtId="0" fontId="18" fillId="35" borderId="16" xfId="70" applyFont="1" applyFill="1" applyBorder="1" applyAlignment="1" applyProtection="1">
      <alignment horizontal="center" vertical="top"/>
      <protection locked="0"/>
    </xf>
    <xf numFmtId="0" fontId="18" fillId="35" borderId="13" xfId="70" applyFont="1" applyFill="1" applyBorder="1" applyAlignment="1" applyProtection="1">
      <alignment horizontal="center" vertical="top"/>
      <protection locked="0"/>
    </xf>
    <xf numFmtId="49" fontId="18" fillId="37" borderId="16" xfId="70" applyNumberFormat="1" applyFont="1" applyFill="1" applyBorder="1" applyAlignment="1" applyProtection="1">
      <alignment horizontal="center" vertical="center" wrapText="1"/>
      <protection/>
    </xf>
    <xf numFmtId="49" fontId="18" fillId="37" borderId="13" xfId="70" applyNumberFormat="1" applyFont="1" applyFill="1" applyBorder="1" applyAlignment="1" applyProtection="1">
      <alignment horizontal="center" vertical="center" wrapText="1"/>
      <protection/>
    </xf>
    <xf numFmtId="49" fontId="18" fillId="37" borderId="14" xfId="70" applyNumberFormat="1" applyFont="1" applyFill="1" applyBorder="1" applyAlignment="1" applyProtection="1">
      <alignment horizontal="center" vertical="center" wrapText="1"/>
      <protection/>
    </xf>
    <xf numFmtId="49" fontId="18" fillId="38" borderId="16" xfId="70" applyNumberFormat="1" applyFont="1" applyFill="1" applyBorder="1" applyAlignment="1" applyProtection="1">
      <alignment horizontal="center" vertical="center" wrapText="1"/>
      <protection/>
    </xf>
    <xf numFmtId="49" fontId="18" fillId="38" borderId="13" xfId="70" applyNumberFormat="1" applyFont="1" applyFill="1" applyBorder="1" applyAlignment="1" applyProtection="1">
      <alignment horizontal="center" vertical="center" wrapText="1"/>
      <protection/>
    </xf>
    <xf numFmtId="49" fontId="18" fillId="38" borderId="14" xfId="70" applyNumberFormat="1" applyFont="1" applyFill="1" applyBorder="1" applyAlignment="1" applyProtection="1">
      <alignment horizontal="center" vertical="center" wrapText="1"/>
      <protection/>
    </xf>
    <xf numFmtId="49" fontId="18" fillId="39" borderId="16" xfId="70" applyNumberFormat="1" applyFont="1" applyFill="1" applyBorder="1" applyAlignment="1" applyProtection="1">
      <alignment horizontal="center" vertical="center" wrapText="1"/>
      <protection/>
    </xf>
    <xf numFmtId="49" fontId="18" fillId="39" borderId="13" xfId="70" applyNumberFormat="1" applyFont="1" applyFill="1" applyBorder="1" applyAlignment="1" applyProtection="1">
      <alignment horizontal="center" vertical="center" wrapText="1"/>
      <protection/>
    </xf>
    <xf numFmtId="49" fontId="18" fillId="39" borderId="14" xfId="70" applyNumberFormat="1" applyFont="1" applyFill="1" applyBorder="1" applyAlignment="1" applyProtection="1">
      <alignment horizontal="center" vertical="center" wrapText="1"/>
      <protection/>
    </xf>
    <xf numFmtId="49" fontId="18" fillId="40" borderId="16" xfId="70" applyNumberFormat="1" applyFont="1" applyFill="1" applyBorder="1" applyAlignment="1" applyProtection="1">
      <alignment horizontal="center" vertical="center" wrapText="1"/>
      <protection/>
    </xf>
    <xf numFmtId="49" fontId="18" fillId="40" borderId="13" xfId="70" applyNumberFormat="1" applyFont="1" applyFill="1" applyBorder="1" applyAlignment="1" applyProtection="1">
      <alignment horizontal="center" vertical="center" wrapText="1"/>
      <protection/>
    </xf>
    <xf numFmtId="49" fontId="18" fillId="40" borderId="14" xfId="70" applyNumberFormat="1" applyFont="1" applyFill="1" applyBorder="1" applyAlignment="1" applyProtection="1">
      <alignment horizontal="center" vertical="center" wrapText="1"/>
      <protection/>
    </xf>
    <xf numFmtId="0" fontId="19" fillId="0" borderId="11" xfId="70" applyFont="1" applyFill="1" applyBorder="1" applyAlignment="1" applyProtection="1">
      <alignment horizontal="center"/>
      <protection locked="0"/>
    </xf>
    <xf numFmtId="0" fontId="26" fillId="0" borderId="61" xfId="70" applyFont="1" applyFill="1" applyBorder="1" applyAlignment="1">
      <alignment horizontal="center" vertical="top"/>
      <protection/>
    </xf>
    <xf numFmtId="49" fontId="18" fillId="35" borderId="16" xfId="70" applyNumberFormat="1" applyFont="1" applyFill="1" applyBorder="1" applyAlignment="1" applyProtection="1">
      <alignment horizontal="center" vertical="center" wrapText="1"/>
      <protection/>
    </xf>
    <xf numFmtId="49" fontId="18" fillId="35" borderId="13" xfId="70" applyNumberFormat="1" applyFont="1" applyFill="1" applyBorder="1" applyAlignment="1" applyProtection="1">
      <alignment horizontal="center" vertical="center" wrapText="1"/>
      <protection/>
    </xf>
    <xf numFmtId="49" fontId="18" fillId="35" borderId="14" xfId="70" applyNumberFormat="1" applyFont="1" applyFill="1" applyBorder="1" applyAlignment="1" applyProtection="1">
      <alignment horizontal="center" vertical="center" wrapText="1"/>
      <protection/>
    </xf>
    <xf numFmtId="0" fontId="52" fillId="0" borderId="0" xfId="60" applyFont="1" applyAlignment="1">
      <alignment horizontal="right"/>
      <protection/>
    </xf>
    <xf numFmtId="0" fontId="15" fillId="0" borderId="0" xfId="60" applyFont="1" applyAlignment="1">
      <alignment horizontal="right" vertical="top"/>
      <protection/>
    </xf>
    <xf numFmtId="0" fontId="49" fillId="0" borderId="0" xfId="60" applyFont="1" applyAlignment="1">
      <alignment horizontal="right"/>
      <protection/>
    </xf>
    <xf numFmtId="0" fontId="51" fillId="0" borderId="0" xfId="60" applyFont="1" applyAlignment="1">
      <alignment horizontal="center"/>
      <protection/>
    </xf>
    <xf numFmtId="0" fontId="54" fillId="0" borderId="0" xfId="60" applyFont="1" applyAlignment="1">
      <alignment horizontal="center"/>
      <protection/>
    </xf>
    <xf numFmtId="0" fontId="52" fillId="0" borderId="0" xfId="60" applyFont="1" applyAlignment="1">
      <alignment horizontal="center" wrapText="1"/>
      <protection/>
    </xf>
    <xf numFmtId="0" fontId="60" fillId="0" borderId="24" xfId="60" applyFont="1" applyBorder="1" applyAlignment="1">
      <alignment horizontal="center" vertical="center" wrapText="1"/>
      <protection/>
    </xf>
    <xf numFmtId="0" fontId="60" fillId="0" borderId="25" xfId="60" applyFont="1" applyBorder="1" applyAlignment="1">
      <alignment horizontal="center" vertical="center" wrapText="1"/>
      <protection/>
    </xf>
    <xf numFmtId="0" fontId="60" fillId="0" borderId="26" xfId="60" applyFont="1" applyBorder="1" applyAlignment="1">
      <alignment horizontal="center" vertical="center" wrapText="1"/>
      <protection/>
    </xf>
    <xf numFmtId="0" fontId="60" fillId="0" borderId="56" xfId="60" applyFont="1" applyBorder="1" applyAlignment="1">
      <alignment horizontal="center" vertical="center" wrapText="1"/>
      <protection/>
    </xf>
    <xf numFmtId="0" fontId="60" fillId="0" borderId="14" xfId="60" applyFont="1" applyBorder="1" applyAlignment="1">
      <alignment horizontal="center" vertical="center" wrapText="1"/>
      <protection/>
    </xf>
    <xf numFmtId="0" fontId="60" fillId="0" borderId="60" xfId="60" applyFont="1" applyBorder="1" applyAlignment="1">
      <alignment horizontal="center" vertical="center" wrapText="1"/>
      <protection/>
    </xf>
    <xf numFmtId="0" fontId="60" fillId="0" borderId="62" xfId="60" applyFont="1" applyBorder="1" applyAlignment="1">
      <alignment horizontal="center" vertical="center" wrapText="1"/>
      <protection/>
    </xf>
    <xf numFmtId="0" fontId="60" fillId="0" borderId="16" xfId="60" applyFont="1" applyBorder="1" applyAlignment="1">
      <alignment horizontal="center" vertical="center" wrapText="1"/>
      <protection/>
    </xf>
    <xf numFmtId="0" fontId="60" fillId="0" borderId="23" xfId="60" applyFont="1" applyBorder="1" applyAlignment="1">
      <alignment horizontal="center" vertical="center" wrapText="1"/>
      <protection/>
    </xf>
    <xf numFmtId="0" fontId="16" fillId="0" borderId="44" xfId="60" applyFont="1" applyBorder="1" applyAlignment="1">
      <alignment horizontal="center" vertical="center" wrapText="1"/>
      <protection/>
    </xf>
    <xf numFmtId="0" fontId="16" fillId="0" borderId="62" xfId="60" applyFont="1" applyBorder="1" applyAlignment="1">
      <alignment horizontal="center" vertical="center" wrapText="1"/>
      <protection/>
    </xf>
    <xf numFmtId="0" fontId="16" fillId="0" borderId="36" xfId="60" applyFont="1" applyBorder="1" applyAlignment="1">
      <alignment horizontal="center" vertical="center" wrapText="1"/>
      <protection/>
    </xf>
    <xf numFmtId="0" fontId="16" fillId="0" borderId="16" xfId="60" applyFont="1" applyBorder="1" applyAlignment="1">
      <alignment horizontal="center" vertical="center" wrapText="1"/>
      <protection/>
    </xf>
    <xf numFmtId="0" fontId="60" fillId="0" borderId="44" xfId="60" applyFont="1" applyFill="1" applyBorder="1" applyAlignment="1">
      <alignment horizontal="center" vertical="center" wrapText="1"/>
      <protection/>
    </xf>
    <xf numFmtId="0" fontId="60" fillId="0" borderId="43" xfId="60" applyFont="1" applyFill="1" applyBorder="1" applyAlignment="1">
      <alignment horizontal="center" vertical="center" wrapText="1"/>
      <protection/>
    </xf>
    <xf numFmtId="0" fontId="60" fillId="0" borderId="36" xfId="60" applyFont="1" applyFill="1" applyBorder="1" applyAlignment="1">
      <alignment horizontal="center" vertical="center" wrapText="1"/>
      <protection/>
    </xf>
    <xf numFmtId="0" fontId="60" fillId="0" borderId="37" xfId="60" applyFont="1" applyFill="1" applyBorder="1" applyAlignment="1">
      <alignment horizontal="center" vertical="center" wrapText="1"/>
      <protection/>
    </xf>
    <xf numFmtId="0" fontId="8" fillId="0" borderId="42" xfId="60" applyFont="1" applyBorder="1" applyAlignment="1">
      <alignment horizontal="center" wrapText="1"/>
      <protection/>
    </xf>
    <xf numFmtId="0" fontId="8" fillId="0" borderId="63" xfId="60" applyFont="1" applyBorder="1" applyAlignment="1">
      <alignment horizontal="center" wrapText="1"/>
      <protection/>
    </xf>
    <xf numFmtId="0" fontId="8" fillId="0" borderId="64" xfId="60" applyFont="1" applyBorder="1" applyAlignment="1">
      <alignment horizontal="center" wrapText="1"/>
      <protection/>
    </xf>
    <xf numFmtId="0" fontId="51" fillId="0" borderId="44" xfId="60" applyFont="1" applyBorder="1" applyAlignment="1">
      <alignment horizontal="center" vertical="center" wrapText="1"/>
      <protection/>
    </xf>
    <xf numFmtId="0" fontId="51" fillId="0" borderId="65" xfId="60" applyFont="1" applyBorder="1" applyAlignment="1">
      <alignment horizontal="center" vertical="center" wrapText="1"/>
      <protection/>
    </xf>
    <xf numFmtId="0" fontId="53" fillId="0" borderId="66" xfId="60" applyFont="1" applyBorder="1" applyAlignment="1">
      <alignment horizontal="center"/>
      <protection/>
    </xf>
    <xf numFmtId="0" fontId="53" fillId="0" borderId="67" xfId="60" applyFont="1" applyBorder="1" applyAlignment="1">
      <alignment horizontal="center"/>
      <protection/>
    </xf>
    <xf numFmtId="0" fontId="53" fillId="0" borderId="68" xfId="60" applyFont="1" applyBorder="1" applyAlignment="1">
      <alignment horizontal="center"/>
      <protection/>
    </xf>
    <xf numFmtId="0" fontId="53" fillId="0" borderId="45" xfId="60" applyFont="1" applyBorder="1" applyAlignment="1">
      <alignment horizontal="center"/>
      <protection/>
    </xf>
    <xf numFmtId="0" fontId="53" fillId="0" borderId="0" xfId="60" applyFont="1" applyBorder="1" applyAlignment="1">
      <alignment horizontal="center"/>
      <protection/>
    </xf>
    <xf numFmtId="0" fontId="53" fillId="0" borderId="27" xfId="60" applyFont="1" applyBorder="1" applyAlignment="1">
      <alignment horizontal="center"/>
      <protection/>
    </xf>
    <xf numFmtId="0" fontId="63" fillId="0" borderId="0" xfId="60" applyFont="1" applyAlignment="1">
      <alignment horizontal="center" vertical="center" wrapText="1"/>
      <protection/>
    </xf>
    <xf numFmtId="0" fontId="55" fillId="0" borderId="0" xfId="60" applyFont="1" applyAlignment="1">
      <alignment horizontal="center" wrapText="1"/>
      <protection/>
    </xf>
    <xf numFmtId="0" fontId="60" fillId="0" borderId="44" xfId="60" applyFont="1" applyBorder="1" applyAlignment="1">
      <alignment horizontal="center" vertical="center" wrapText="1"/>
      <protection/>
    </xf>
    <xf numFmtId="0" fontId="60" fillId="0" borderId="36" xfId="60" applyFont="1" applyBorder="1" applyAlignment="1">
      <alignment horizontal="center" vertical="center" wrapText="1"/>
      <protection/>
    </xf>
    <xf numFmtId="0" fontId="60" fillId="0" borderId="40" xfId="60" applyFont="1" applyBorder="1" applyAlignment="1">
      <alignment horizontal="center" vertical="center" wrapText="1"/>
      <protection/>
    </xf>
    <xf numFmtId="0" fontId="60" fillId="0" borderId="65" xfId="60" applyFont="1" applyBorder="1" applyAlignment="1">
      <alignment horizontal="center" vertical="center" wrapText="1"/>
      <protection/>
    </xf>
    <xf numFmtId="0" fontId="60" fillId="0" borderId="10" xfId="60" applyFont="1" applyBorder="1" applyAlignment="1">
      <alignment horizontal="center" vertical="center" wrapText="1"/>
      <protection/>
    </xf>
    <xf numFmtId="0" fontId="60" fillId="0" borderId="12" xfId="60" applyFont="1" applyBorder="1" applyAlignment="1">
      <alignment horizontal="center" vertical="center" wrapText="1"/>
      <protection/>
    </xf>
    <xf numFmtId="0" fontId="60" fillId="0" borderId="17" xfId="60" applyFont="1" applyBorder="1" applyAlignment="1">
      <alignment horizontal="center" vertical="center" wrapText="1"/>
      <protection/>
    </xf>
    <xf numFmtId="0" fontId="60" fillId="0" borderId="10" xfId="60" applyFont="1" applyBorder="1" applyAlignment="1">
      <alignment horizontal="center" vertical="top" wrapText="1"/>
      <protection/>
    </xf>
    <xf numFmtId="0" fontId="60" fillId="0" borderId="10" xfId="60" applyFont="1" applyFill="1" applyBorder="1" applyAlignment="1">
      <alignment horizontal="center" vertical="top" wrapText="1"/>
      <protection/>
    </xf>
    <xf numFmtId="0" fontId="8" fillId="0" borderId="51" xfId="60" applyFont="1" applyBorder="1" applyAlignment="1">
      <alignment horizontal="center" wrapText="1"/>
      <protection/>
    </xf>
    <xf numFmtId="0" fontId="8" fillId="0" borderId="52" xfId="60" applyFont="1" applyBorder="1" applyAlignment="1">
      <alignment horizontal="center" wrapText="1"/>
      <protection/>
    </xf>
    <xf numFmtId="0" fontId="51" fillId="0" borderId="15" xfId="6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distributed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distributed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" fontId="3" fillId="0" borderId="3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4" fontId="3" fillId="0" borderId="61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4" fillId="0" borderId="3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" fontId="4" fillId="0" borderId="17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103" fillId="0" borderId="0" xfId="0" applyFont="1" applyAlignment="1">
      <alignment horizontal="right" vertical="center"/>
    </xf>
    <xf numFmtId="0" fontId="113" fillId="0" borderId="0" xfId="0" applyFont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38" fillId="0" borderId="11" xfId="0" applyFont="1" applyBorder="1" applyAlignment="1">
      <alignment horizontal="left" vertical="distributed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Денежный [0]_отчет 2-1 в горфу  на 01.01.05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2 2" xfId="62"/>
    <cellStyle name="Обычный 2 3" xfId="63"/>
    <cellStyle name="Обычный 3" xfId="64"/>
    <cellStyle name="Обычный 3 2" xfId="65"/>
    <cellStyle name="Обычный 4" xfId="66"/>
    <cellStyle name="Обычный 5" xfId="67"/>
    <cellStyle name="Обычный 6" xfId="68"/>
    <cellStyle name="Обычный_2 РАСХОДЫ с коэфф. 2011-2012гг  ПРЕДПРИНИМАТЕЛЬСКАЯ ДЕЯТЕЛЬНОСТЬ к проекту бюджета 2010г." xfId="69"/>
    <cellStyle name="Обычный_отчет 2-1 в горфу  на 01.01.05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3" xfId="76"/>
    <cellStyle name="Связанная ячейка" xfId="77"/>
    <cellStyle name="Стиль 1" xfId="78"/>
    <cellStyle name="Текст предупреждения" xfId="79"/>
    <cellStyle name="Тысячи [0]_3Com" xfId="80"/>
    <cellStyle name="Тысячи_3Com" xfId="81"/>
    <cellStyle name="Comma" xfId="82"/>
    <cellStyle name="Comma [0]" xfId="83"/>
    <cellStyle name="Финансовый 2" xfId="84"/>
    <cellStyle name="Финансовый 2 2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p-17_\WORK%20(D)\&#1065;&#1077;&#1088;&#1073;&#1072;&#1082;&#1086;&#1074;&#1072;\&#1041;&#1070;&#1044;&#1046;&#1045;&#1058;\2017-2019\&#1044;&#1054;&#1059;%20&#1056;&#1040;&#1057;&#1055;&#1056;&#1045;&#1044;&#1045;&#1051;&#1045;&#1053;&#1048;&#1045;%202017%20&#1075;.%20&#1074;%20&#1088;&#1072;&#1079;&#1088;&#1077;&#1079;&#1077;%20&#1089;&#1090;&#1072;&#1090;&#1077;&#1081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p-17_\WORK%20(D)\26%20&#1082;&#1072;&#1073;\20%20&#1085;&#1072;%2030.09.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p-17_\WORK%20(D)\26%20&#1082;&#1072;&#1073;\21%20&#1085;&#1072;%2030.09.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4;&#1054;&#1059;%202018%20%20&#1055;&#1060;&#1061;&#1044;\&#1044;&#1054;&#1059;%20&#1056;&#1040;&#1057;&#1055;&#1056;&#1045;&#1044;&#1045;&#1051;&#1045;&#1053;&#1048;&#1045;%202018%20&#1075;.%20&#1074;%20&#1088;&#1072;&#1079;&#1088;&#1077;&#1079;&#1077;%20&#1089;&#1090;&#1072;&#1090;&#1077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60;&#1061;&#1044;%20&#1052;&#1044;&#1054;&#1059;%20&#8470;%2011%20&#1085;&#1072;%2001.10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0;&#1090;&#1072;&#1085;&#1080;&#1077;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59;%20&#1056;&#1040;&#1057;&#1055;&#1056;&#1045;&#1044;&#1045;&#1051;&#1045;&#1053;&#1048;&#1045;%202018%20&#1075;.%20&#1074;%20&#1088;&#1072;&#1079;&#1088;&#1077;&#1079;&#1077;%20&#1089;&#1090;&#1072;&#1090;&#1077;&#1081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8\&#1058;&#1048;&#1058;&#1059;&#1051;&#1068;&#1053;&#1067;&#1049;%20&#1083;&#1080;&#1089;&#1090;%20&#1055;&#1060;&#1061;&#1044;&#1079;&#1072;&#1075;&#1083;&#1072;&#1074;&#1085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211 педагоги "/>
      <sheetName val="м211 Прочий"/>
      <sheetName val="М 212 проч"/>
      <sheetName val="с213 педагоги"/>
      <sheetName val="м213 Прочий "/>
      <sheetName val="м221"/>
      <sheetName val="м222"/>
      <sheetName val="м 223 СВОД"/>
      <sheetName val="м 223 тепло"/>
      <sheetName val="м 223 свет"/>
      <sheetName val="м 223 вода"/>
      <sheetName val="м225"/>
      <sheetName val="м226"/>
      <sheetName val="с226 уч расх"/>
      <sheetName val="м 290"/>
      <sheetName val="м 290 853"/>
      <sheetName val="м 340 СВОД"/>
      <sheetName val="м 340 питан"/>
      <sheetName val="М 340 мягк"/>
      <sheetName val="м 340 матер"/>
      <sheetName val="с340 уч расх "/>
      <sheetName val="М 212 льготн"/>
      <sheetName val="М 225.1 Тек рем"/>
      <sheetName val="М 226 СКЛ "/>
      <sheetName val="М 310"/>
      <sheetName val="М 310.1"/>
      <sheetName val="с310 уч расх  "/>
      <sheetName val="с310.1 уч расх "/>
      <sheetName val="М Программа БДД 310"/>
      <sheetName val="М Программа Отходы 226"/>
      <sheetName val="с  212 Соцгарантии  "/>
      <sheetName val="соц.гарантии"/>
      <sheetName val="ПРОВЕРКА ИТОГ"/>
      <sheetName val="ГВС-17 "/>
      <sheetName val="ТЕПЛО-17"/>
      <sheetName val="Эл-Эн17"/>
      <sheetName val="Вдотв-17"/>
      <sheetName val="ХВС-17"/>
      <sheetName val="список-16"/>
      <sheetName val="расшПит17"/>
      <sheetName val="ТР-17"/>
      <sheetName val="УчРС-17"/>
      <sheetName val="Оборуд ПланХозГр-17"/>
      <sheetName val="строки"/>
      <sheetName val="ИТОГ для торгов"/>
      <sheetName val="Приложение 1"/>
      <sheetName val="90%"/>
      <sheetName val="ИТОГ для торгов2017"/>
    </sheetNames>
    <sheetDataSet>
      <sheetData sheetId="0">
        <row r="36">
          <cell r="B36">
            <v>19063420</v>
          </cell>
        </row>
      </sheetData>
      <sheetData sheetId="1">
        <row r="30">
          <cell r="B30">
            <v>7827220</v>
          </cell>
        </row>
      </sheetData>
      <sheetData sheetId="2">
        <row r="36">
          <cell r="B36">
            <v>11130</v>
          </cell>
        </row>
      </sheetData>
      <sheetData sheetId="3">
        <row r="36">
          <cell r="B36">
            <v>5757150</v>
          </cell>
        </row>
      </sheetData>
      <sheetData sheetId="4">
        <row r="36">
          <cell r="B36">
            <v>3085980</v>
          </cell>
        </row>
      </sheetData>
      <sheetData sheetId="5">
        <row r="36">
          <cell r="B36">
            <v>37560</v>
          </cell>
        </row>
      </sheetData>
      <sheetData sheetId="6">
        <row r="36">
          <cell r="B36">
            <v>7560</v>
          </cell>
        </row>
      </sheetData>
      <sheetData sheetId="7">
        <row r="36">
          <cell r="B36">
            <v>2640360</v>
          </cell>
        </row>
      </sheetData>
      <sheetData sheetId="8">
        <row r="36">
          <cell r="B36">
            <v>1901080</v>
          </cell>
        </row>
      </sheetData>
      <sheetData sheetId="9">
        <row r="36">
          <cell r="B36">
            <v>599560</v>
          </cell>
        </row>
      </sheetData>
      <sheetData sheetId="10">
        <row r="36">
          <cell r="B36">
            <v>139720</v>
          </cell>
        </row>
      </sheetData>
      <sheetData sheetId="11">
        <row r="36">
          <cell r="B36">
            <v>222740</v>
          </cell>
        </row>
      </sheetData>
      <sheetData sheetId="12">
        <row r="36">
          <cell r="B36">
            <v>449820</v>
          </cell>
        </row>
      </sheetData>
      <sheetData sheetId="13">
        <row r="36">
          <cell r="B36">
            <v>0</v>
          </cell>
        </row>
      </sheetData>
      <sheetData sheetId="14">
        <row r="36">
          <cell r="B36">
            <v>658080</v>
          </cell>
        </row>
      </sheetData>
      <sheetData sheetId="16">
        <row r="36">
          <cell r="B36">
            <v>1168690</v>
          </cell>
        </row>
      </sheetData>
      <sheetData sheetId="18">
        <row r="36">
          <cell r="B36">
            <v>0</v>
          </cell>
        </row>
      </sheetData>
      <sheetData sheetId="20">
        <row r="36">
          <cell r="B36">
            <v>48490</v>
          </cell>
        </row>
      </sheetData>
      <sheetData sheetId="21">
        <row r="36">
          <cell r="B36">
            <v>426770</v>
          </cell>
        </row>
      </sheetData>
      <sheetData sheetId="22">
        <row r="36">
          <cell r="B36">
            <v>432000</v>
          </cell>
        </row>
      </sheetData>
      <sheetData sheetId="25">
        <row r="36">
          <cell r="B36">
            <v>46980</v>
          </cell>
        </row>
      </sheetData>
      <sheetData sheetId="27">
        <row r="36">
          <cell r="B36">
            <v>42530</v>
          </cell>
        </row>
      </sheetData>
      <sheetData sheetId="29">
        <row r="36">
          <cell r="B36">
            <v>1770</v>
          </cell>
        </row>
      </sheetData>
      <sheetData sheetId="30">
        <row r="36">
          <cell r="B36">
            <v>32100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1"/>
      <sheetName val="15"/>
      <sheetName val="18"/>
      <sheetName val="21"/>
      <sheetName val="23"/>
      <sheetName val="25"/>
      <sheetName val="26"/>
      <sheetName val="29"/>
      <sheetName val="35"/>
      <sheetName val="37"/>
      <sheetName val="38"/>
      <sheetName val="42"/>
      <sheetName val="45"/>
      <sheetName val="46"/>
      <sheetName val="53"/>
      <sheetName val="54"/>
      <sheetName val="57"/>
      <sheetName val="67"/>
      <sheetName val="69"/>
      <sheetName val="71"/>
      <sheetName val="78"/>
      <sheetName val="79"/>
      <sheetName val="80"/>
      <sheetName val="83"/>
      <sheetName val="88"/>
      <sheetName val="94"/>
      <sheetName val="96"/>
      <sheetName val="99"/>
      <sheetName val="100"/>
      <sheetName val="102"/>
      <sheetName val="104"/>
      <sheetName val="105"/>
      <sheetName val="106"/>
      <sheetName val="107"/>
      <sheetName val="109"/>
      <sheetName val="118"/>
      <sheetName val="120"/>
      <sheetName val="121"/>
      <sheetName val="123"/>
      <sheetName val="125"/>
      <sheetName val="126"/>
      <sheetName val="128"/>
      <sheetName val="129"/>
      <sheetName val="131"/>
      <sheetName val="132"/>
      <sheetName val="133"/>
      <sheetName val="134"/>
      <sheetName val="136"/>
      <sheetName val="СВОД"/>
      <sheetName val="ДТДиМ"/>
      <sheetName val="ДДТ"/>
      <sheetName val="Квант"/>
      <sheetName val="Амур"/>
      <sheetName val="Бур"/>
      <sheetName val="ИМЦ"/>
    </sheetNames>
    <sheetDataSet>
      <sheetData sheetId="29">
        <row r="5">
          <cell r="K5">
            <v>2000</v>
          </cell>
        </row>
        <row r="6">
          <cell r="K6">
            <v>5000</v>
          </cell>
        </row>
        <row r="7">
          <cell r="K7">
            <v>74300</v>
          </cell>
        </row>
        <row r="8">
          <cell r="K8">
            <v>8048667.97</v>
          </cell>
        </row>
        <row r="14">
          <cell r="K14">
            <v>0</v>
          </cell>
        </row>
        <row r="15">
          <cell r="K15">
            <v>37560</v>
          </cell>
        </row>
        <row r="16">
          <cell r="K16">
            <v>4500</v>
          </cell>
        </row>
        <row r="17">
          <cell r="K17">
            <v>0</v>
          </cell>
        </row>
        <row r="18">
          <cell r="K18">
            <v>2761930</v>
          </cell>
        </row>
        <row r="19">
          <cell r="K19">
            <v>394540</v>
          </cell>
        </row>
        <row r="20">
          <cell r="K20">
            <v>862410</v>
          </cell>
        </row>
        <row r="21">
          <cell r="K21">
            <v>1084160</v>
          </cell>
        </row>
        <row r="26">
          <cell r="K26">
            <v>0</v>
          </cell>
        </row>
        <row r="27">
          <cell r="K27">
            <v>48490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1"/>
      <sheetName val="15"/>
      <sheetName val="18"/>
      <sheetName val="21"/>
      <sheetName val="23"/>
      <sheetName val="25"/>
      <sheetName val="26"/>
      <sheetName val="29"/>
      <sheetName val="35"/>
      <sheetName val="37"/>
      <sheetName val="38"/>
      <sheetName val="42"/>
      <sheetName val="45"/>
      <sheetName val="46"/>
      <sheetName val="53"/>
      <sheetName val="54"/>
      <sheetName val="57"/>
      <sheetName val="67"/>
      <sheetName val="69"/>
      <sheetName val="71"/>
      <sheetName val="78"/>
      <sheetName val="79"/>
      <sheetName val="80"/>
      <sheetName val="83"/>
      <sheetName val="88"/>
      <sheetName val="94"/>
      <sheetName val="96"/>
      <sheetName val="99"/>
      <sheetName val="100"/>
      <sheetName val="102"/>
      <sheetName val="104"/>
      <sheetName val="105"/>
      <sheetName val="106"/>
      <sheetName val="107"/>
      <sheetName val="109"/>
      <sheetName val="118"/>
      <sheetName val="120"/>
      <sheetName val="121"/>
      <sheetName val="123"/>
      <sheetName val="125"/>
      <sheetName val="126"/>
      <sheetName val="128"/>
      <sheetName val="129"/>
      <sheetName val="131"/>
      <sheetName val="132"/>
      <sheetName val="133"/>
      <sheetName val="134"/>
      <sheetName val="136"/>
      <sheetName val="СВОД"/>
      <sheetName val="ДТДиМ"/>
      <sheetName val="ДДТ"/>
      <sheetName val="Квант"/>
      <sheetName val="Амур"/>
      <sheetName val="Бур"/>
      <sheetName val="ИМЦ"/>
      <sheetName val="Лист7"/>
    </sheetNames>
    <sheetDataSet>
      <sheetData sheetId="29">
        <row r="5">
          <cell r="K5">
            <v>432000</v>
          </cell>
        </row>
        <row r="6">
          <cell r="K6">
            <v>46980</v>
          </cell>
        </row>
        <row r="7">
          <cell r="K7">
            <v>42530</v>
          </cell>
        </row>
        <row r="8">
          <cell r="K8">
            <v>1770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211 педагоги "/>
      <sheetName val="м211 Прочий"/>
      <sheetName val="М 212 проч"/>
      <sheetName val="с213 педагоги"/>
      <sheetName val="м213 Прочий "/>
      <sheetName val="м221"/>
      <sheetName val="м222"/>
      <sheetName val="м 223 СВОД"/>
      <sheetName val="м 223 тепло"/>
      <sheetName val="м 223 свет"/>
      <sheetName val="м 223 вода"/>
      <sheetName val="м225"/>
      <sheetName val="м226"/>
      <sheetName val="с226 уч расх"/>
      <sheetName val="м 290"/>
      <sheetName val="м 290 853"/>
      <sheetName val="м 340 СВОД"/>
      <sheetName val="м 340 питан"/>
      <sheetName val="м 340 матер"/>
      <sheetName val="с340 уч расх "/>
      <sheetName val="М 212 льготн"/>
      <sheetName val="М 225.1 Тек рем"/>
      <sheetName val="М 310.1"/>
      <sheetName val="с310 уч расх  "/>
      <sheetName val="с310.1 уч расх "/>
      <sheetName val="М Программа БДД 310"/>
      <sheetName val="М Программа Отходы 226"/>
      <sheetName val="с  212 Соцгарантии  "/>
      <sheetName val="ПРОВЕРКА ИТОГ"/>
      <sheetName val="ГВС-17 "/>
      <sheetName val="ТЕПЛО-17"/>
      <sheetName val="Эл-Эн17"/>
      <sheetName val="Вдотв-17"/>
      <sheetName val="ХВС-17"/>
      <sheetName val="список-16"/>
      <sheetName val="расшПит17"/>
      <sheetName val="ТР-17"/>
      <sheetName val="УчРС-18"/>
      <sheetName val="Оборуд ПланХозГр-17"/>
      <sheetName val="строки"/>
      <sheetName val="ИТОГ для торгов"/>
      <sheetName val="Приложение 1"/>
      <sheetName val="90%"/>
    </sheetNames>
    <sheetDataSet>
      <sheetData sheetId="0">
        <row r="36">
          <cell r="C36">
            <v>4165300</v>
          </cell>
          <cell r="D36">
            <v>6247960</v>
          </cell>
          <cell r="E36">
            <v>4790100</v>
          </cell>
          <cell r="F36">
            <v>5623160</v>
          </cell>
        </row>
      </sheetData>
      <sheetData sheetId="1">
        <row r="36">
          <cell r="C36">
            <v>2161510</v>
          </cell>
          <cell r="D36">
            <v>2701890</v>
          </cell>
          <cell r="E36">
            <v>2701890</v>
          </cell>
          <cell r="F36">
            <v>3242260</v>
          </cell>
        </row>
      </sheetData>
      <sheetData sheetId="2">
        <row r="36">
          <cell r="C36">
            <v>4555</v>
          </cell>
          <cell r="D36">
            <v>4555</v>
          </cell>
          <cell r="E36">
            <v>2925</v>
          </cell>
          <cell r="F36">
            <v>2925</v>
          </cell>
        </row>
      </sheetData>
      <sheetData sheetId="3">
        <row r="36">
          <cell r="C36">
            <v>1619530</v>
          </cell>
          <cell r="D36">
            <v>1572360</v>
          </cell>
          <cell r="E36">
            <v>1572360</v>
          </cell>
          <cell r="F36">
            <v>1525360</v>
          </cell>
        </row>
      </sheetData>
      <sheetData sheetId="4">
        <row r="36">
          <cell r="C36">
            <v>839900</v>
          </cell>
          <cell r="D36">
            <v>807600</v>
          </cell>
          <cell r="E36">
            <v>807600</v>
          </cell>
          <cell r="F36">
            <v>775280</v>
          </cell>
        </row>
      </sheetData>
      <sheetData sheetId="5">
        <row r="36">
          <cell r="C36">
            <v>9408</v>
          </cell>
          <cell r="D36">
            <v>9408</v>
          </cell>
          <cell r="E36">
            <v>9408</v>
          </cell>
          <cell r="F36">
            <v>9406</v>
          </cell>
        </row>
      </sheetData>
      <sheetData sheetId="6">
        <row r="36">
          <cell r="C36">
            <v>1665</v>
          </cell>
          <cell r="D36">
            <v>1665</v>
          </cell>
          <cell r="E36">
            <v>1665</v>
          </cell>
          <cell r="F36">
            <v>1665</v>
          </cell>
        </row>
      </sheetData>
      <sheetData sheetId="8">
        <row r="36">
          <cell r="C36">
            <v>1080370</v>
          </cell>
          <cell r="D36">
            <v>575429</v>
          </cell>
          <cell r="E36">
            <v>79755</v>
          </cell>
          <cell r="F36">
            <v>269334</v>
          </cell>
        </row>
      </sheetData>
      <sheetData sheetId="9">
        <row r="36">
          <cell r="C36">
            <v>174478</v>
          </cell>
          <cell r="D36">
            <v>148294</v>
          </cell>
          <cell r="E36">
            <v>173784</v>
          </cell>
          <cell r="F36">
            <v>219001</v>
          </cell>
        </row>
      </sheetData>
      <sheetData sheetId="10">
        <row r="36">
          <cell r="C36">
            <v>35535</v>
          </cell>
          <cell r="D36">
            <v>37616</v>
          </cell>
          <cell r="E36">
            <v>46276</v>
          </cell>
          <cell r="F36">
            <v>43317</v>
          </cell>
        </row>
      </sheetData>
      <sheetData sheetId="11">
        <row r="36">
          <cell r="C36">
            <v>91590</v>
          </cell>
          <cell r="D36">
            <v>91590</v>
          </cell>
          <cell r="E36">
            <v>91590</v>
          </cell>
          <cell r="F36">
            <v>91590</v>
          </cell>
        </row>
      </sheetData>
      <sheetData sheetId="12">
        <row r="36">
          <cell r="C36">
            <v>189250</v>
          </cell>
          <cell r="D36">
            <v>192230</v>
          </cell>
          <cell r="E36">
            <v>41610</v>
          </cell>
          <cell r="F36">
            <v>14250</v>
          </cell>
        </row>
      </sheetData>
      <sheetData sheetId="13"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</sheetData>
      <sheetData sheetId="14">
        <row r="36">
          <cell r="C36">
            <v>130921</v>
          </cell>
          <cell r="D36">
            <v>224292</v>
          </cell>
          <cell r="E36">
            <v>177606</v>
          </cell>
          <cell r="F36">
            <v>177606</v>
          </cell>
        </row>
      </sheetData>
      <sheetData sheetId="15">
        <row r="36">
          <cell r="C36">
            <v>0</v>
          </cell>
        </row>
      </sheetData>
      <sheetData sheetId="17">
        <row r="36">
          <cell r="C36">
            <v>208800</v>
          </cell>
          <cell r="D36">
            <v>227500</v>
          </cell>
          <cell r="E36">
            <v>242400</v>
          </cell>
          <cell r="F36">
            <v>242300</v>
          </cell>
        </row>
      </sheetData>
      <sheetData sheetId="18">
        <row r="36">
          <cell r="C36">
            <v>9080</v>
          </cell>
          <cell r="D36">
            <v>9080</v>
          </cell>
          <cell r="E36">
            <v>9080</v>
          </cell>
          <cell r="F36">
            <v>9070</v>
          </cell>
          <cell r="I36" t="str">
            <v>88 2 здания</v>
          </cell>
        </row>
      </sheetData>
      <sheetData sheetId="19">
        <row r="36">
          <cell r="C36">
            <v>0</v>
          </cell>
          <cell r="D36">
            <v>50060</v>
          </cell>
          <cell r="E36">
            <v>0</v>
          </cell>
          <cell r="F36">
            <v>0</v>
          </cell>
        </row>
      </sheetData>
      <sheetData sheetId="20">
        <row r="22">
          <cell r="G22" t="b">
            <v>1</v>
          </cell>
        </row>
        <row r="36">
          <cell r="C36">
            <v>78350</v>
          </cell>
          <cell r="D36">
            <v>117530</v>
          </cell>
          <cell r="E36">
            <v>156700</v>
          </cell>
          <cell r="F36">
            <v>39170</v>
          </cell>
        </row>
      </sheetData>
      <sheetData sheetId="21">
        <row r="36">
          <cell r="D36">
            <v>300000</v>
          </cell>
        </row>
      </sheetData>
      <sheetData sheetId="22">
        <row r="36">
          <cell r="C36">
            <v>0</v>
          </cell>
          <cell r="D36">
            <v>80000</v>
          </cell>
          <cell r="E36">
            <v>0</v>
          </cell>
          <cell r="F36">
            <v>0</v>
          </cell>
        </row>
      </sheetData>
      <sheetData sheetId="24">
        <row r="36">
          <cell r="C36">
            <v>0</v>
          </cell>
          <cell r="D36">
            <v>42310</v>
          </cell>
          <cell r="E36">
            <v>0</v>
          </cell>
          <cell r="F36">
            <v>0</v>
          </cell>
        </row>
      </sheetData>
      <sheetData sheetId="27">
        <row r="36">
          <cell r="D36">
            <v>24075</v>
          </cell>
          <cell r="E36">
            <v>32100</v>
          </cell>
          <cell r="F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внебюджет"/>
      <sheetName val="Титульный сады"/>
      <sheetName val="Сведения ИЦ"/>
      <sheetName val="I общ.свед."/>
      <sheetName val="Таблица 1"/>
      <sheetName val="Таблица 2"/>
      <sheetName val="Таблица 2.1"/>
      <sheetName val="Таблица 3"/>
      <sheetName val="вэ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ТНЫЙ БЮДжЕТ"/>
      <sheetName val="родительская плата"/>
      <sheetName val="родительская плата (питание)"/>
      <sheetName val="Лист1"/>
      <sheetName val="родительская плата (прочие 340)"/>
      <sheetName val="Лист2"/>
      <sheetName val="Лист3"/>
    </sheetNames>
    <sheetDataSet>
      <sheetData sheetId="1">
        <row r="34">
          <cell r="AA34">
            <v>1947100</v>
          </cell>
          <cell r="AB34">
            <v>2120900</v>
          </cell>
          <cell r="AC34">
            <v>2260000</v>
          </cell>
          <cell r="AD34">
            <v>2259900</v>
          </cell>
        </row>
      </sheetData>
      <sheetData sheetId="2">
        <row r="34">
          <cell r="Y34">
            <v>1883500</v>
          </cell>
          <cell r="Z34">
            <v>2051700</v>
          </cell>
          <cell r="AA34">
            <v>2186200</v>
          </cell>
          <cell r="AB34">
            <v>2186300</v>
          </cell>
        </row>
      </sheetData>
      <sheetData sheetId="4">
        <row r="34">
          <cell r="Y34">
            <v>63600</v>
          </cell>
          <cell r="Z34">
            <v>69200</v>
          </cell>
          <cell r="AA34">
            <v>73800</v>
          </cell>
          <cell r="AB34">
            <v>73600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211 педагоги "/>
      <sheetName val="м211 Прочий"/>
      <sheetName val="М 212 проч"/>
      <sheetName val="с213 педагоги"/>
      <sheetName val="м213 Прочий "/>
      <sheetName val="м221"/>
      <sheetName val="м222"/>
      <sheetName val="м 223 СВОД"/>
      <sheetName val="м 223 тепло"/>
      <sheetName val="м 223 свет"/>
      <sheetName val="м 223 вода"/>
      <sheetName val="м225"/>
      <sheetName val="м226"/>
      <sheetName val="с226 уч расх"/>
      <sheetName val="м 290"/>
      <sheetName val="м 290 853"/>
      <sheetName val="м 340 СВОД"/>
      <sheetName val="м 340 питан"/>
      <sheetName val="м 340 матер"/>
      <sheetName val="с340 уч расх "/>
      <sheetName val="М 212 льготн"/>
      <sheetName val="М 225.1 Тек рем"/>
      <sheetName val="М 310.1"/>
      <sheetName val="с310 уч расх  "/>
      <sheetName val="с310.1 уч расх "/>
      <sheetName val="М Программа БДД 310"/>
      <sheetName val="М Программа Отходы 226"/>
      <sheetName val="с  212 Соцгарантии  "/>
      <sheetName val="ПРОВЕРКА ИТОГ"/>
      <sheetName val="ПРОВЕРКА 18-19"/>
      <sheetName val="ГВС-17 "/>
      <sheetName val="ТЕПЛО-17"/>
      <sheetName val="Эл-Эн17"/>
      <sheetName val="Вдотв-17"/>
      <sheetName val="ХВС-17"/>
      <sheetName val="список-16"/>
      <sheetName val="расшПит17"/>
      <sheetName val="ТР-17"/>
      <sheetName val="УчРС-18"/>
      <sheetName val="Оборуд ПланХозГр-17"/>
      <sheetName val="строки"/>
      <sheetName val="ИТОГ для торгов"/>
      <sheetName val="Приложение 1"/>
      <sheetName val="90%"/>
    </sheetNames>
    <sheetDataSet>
      <sheetData sheetId="0">
        <row r="36">
          <cell r="AA36">
            <v>20827040</v>
          </cell>
          <cell r="AB36">
            <v>20826980</v>
          </cell>
        </row>
      </sheetData>
      <sheetData sheetId="1">
        <row r="36">
          <cell r="G36">
            <v>10807550</v>
          </cell>
          <cell r="H36">
            <v>10807550</v>
          </cell>
        </row>
      </sheetData>
      <sheetData sheetId="2">
        <row r="36">
          <cell r="H36">
            <v>14960</v>
          </cell>
          <cell r="I36">
            <v>14960</v>
          </cell>
        </row>
      </sheetData>
      <sheetData sheetId="3">
        <row r="36">
          <cell r="T36">
            <v>6289770</v>
          </cell>
          <cell r="U36">
            <v>6289750</v>
          </cell>
        </row>
      </sheetData>
      <sheetData sheetId="4">
        <row r="36">
          <cell r="G36">
            <v>3230380</v>
          </cell>
          <cell r="H36">
            <v>3675350</v>
          </cell>
        </row>
      </sheetData>
      <sheetData sheetId="5">
        <row r="36">
          <cell r="L36">
            <v>37630</v>
          </cell>
          <cell r="M36">
            <v>37630</v>
          </cell>
        </row>
      </sheetData>
      <sheetData sheetId="6">
        <row r="36">
          <cell r="H36">
            <v>6660</v>
          </cell>
          <cell r="I36">
            <v>6660</v>
          </cell>
        </row>
      </sheetData>
      <sheetData sheetId="7">
        <row r="36">
          <cell r="L36">
            <v>2883189</v>
          </cell>
          <cell r="M36">
            <v>2883189</v>
          </cell>
        </row>
      </sheetData>
      <sheetData sheetId="11">
        <row r="36">
          <cell r="G36">
            <v>366360</v>
          </cell>
          <cell r="H36">
            <v>366360</v>
          </cell>
        </row>
      </sheetData>
      <sheetData sheetId="12">
        <row r="36">
          <cell r="G36">
            <v>437340</v>
          </cell>
          <cell r="H36">
            <v>437340</v>
          </cell>
        </row>
      </sheetData>
      <sheetData sheetId="13">
        <row r="36">
          <cell r="O36">
            <v>0</v>
          </cell>
          <cell r="P36">
            <v>0</v>
          </cell>
        </row>
      </sheetData>
      <sheetData sheetId="14">
        <row r="36">
          <cell r="H36">
            <v>710425</v>
          </cell>
          <cell r="I36">
            <v>710425</v>
          </cell>
        </row>
      </sheetData>
      <sheetData sheetId="16">
        <row r="36">
          <cell r="J36">
            <v>957310</v>
          </cell>
          <cell r="K36">
            <v>969200</v>
          </cell>
        </row>
      </sheetData>
      <sheetData sheetId="19">
        <row r="36">
          <cell r="S36">
            <v>29870</v>
          </cell>
          <cell r="T36">
            <v>34900</v>
          </cell>
        </row>
      </sheetData>
      <sheetData sheetId="20">
        <row r="36">
          <cell r="AR36">
            <v>391750</v>
          </cell>
          <cell r="AS36">
            <v>378610</v>
          </cell>
        </row>
      </sheetData>
      <sheetData sheetId="21">
        <row r="36">
          <cell r="U36">
            <v>115000</v>
          </cell>
          <cell r="V36">
            <v>115000</v>
          </cell>
        </row>
      </sheetData>
      <sheetData sheetId="22">
        <row r="36">
          <cell r="U36">
            <v>60000</v>
          </cell>
        </row>
      </sheetData>
      <sheetData sheetId="24">
        <row r="36">
          <cell r="S36">
            <v>26350</v>
          </cell>
          <cell r="T36">
            <v>26350</v>
          </cell>
        </row>
      </sheetData>
      <sheetData sheetId="26">
        <row r="36">
          <cell r="M36">
            <v>0</v>
          </cell>
          <cell r="N36">
            <v>0</v>
          </cell>
        </row>
      </sheetData>
      <sheetData sheetId="27">
        <row r="36">
          <cell r="I36">
            <v>56175</v>
          </cell>
          <cell r="J36">
            <v>58877</v>
          </cell>
        </row>
      </sheetData>
      <sheetData sheetId="29">
        <row r="36">
          <cell r="B36">
            <v>589275</v>
          </cell>
          <cell r="C36">
            <v>638837</v>
          </cell>
          <cell r="D36">
            <v>46598484</v>
          </cell>
          <cell r="E36">
            <v>47060294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Учреждения (2)"/>
      <sheetName val="Учреждения"/>
      <sheetName val="5"/>
      <sheetName val="6"/>
      <sheetName val="7"/>
      <sheetName val="8"/>
      <sheetName val="9"/>
      <sheetName val="11"/>
      <sheetName val="15"/>
      <sheetName val="18"/>
      <sheetName val="21"/>
      <sheetName val="23"/>
      <sheetName val="25"/>
      <sheetName val="26"/>
      <sheetName val="29"/>
      <sheetName val="35"/>
      <sheetName val="37"/>
      <sheetName val="38"/>
      <sheetName val="42"/>
      <sheetName val="45"/>
      <sheetName val="46"/>
      <sheetName val="53"/>
      <sheetName val="54"/>
      <sheetName val="57"/>
      <sheetName val="67"/>
      <sheetName val="69"/>
      <sheetName val="71"/>
      <sheetName val="78"/>
      <sheetName val="79"/>
      <sheetName val="80"/>
      <sheetName val="83"/>
      <sheetName val="88"/>
      <sheetName val="94"/>
      <sheetName val="96"/>
      <sheetName val="99"/>
      <sheetName val="100"/>
      <sheetName val="102"/>
      <sheetName val="104"/>
      <sheetName val="105"/>
      <sheetName val="106"/>
      <sheetName val="107"/>
      <sheetName val="109"/>
      <sheetName val="118"/>
      <sheetName val="120"/>
      <sheetName val="121"/>
      <sheetName val="123"/>
      <sheetName val="125"/>
      <sheetName val="126"/>
      <sheetName val="128"/>
      <sheetName val="129"/>
      <sheetName val="131"/>
      <sheetName val="132"/>
      <sheetName val="133"/>
      <sheetName val="134"/>
      <sheetName val="136"/>
      <sheetName val="дворец"/>
      <sheetName val="кванториум"/>
      <sheetName val="амурчонок"/>
      <sheetName val="буревестник"/>
      <sheetName val="дом тв"/>
    </sheetNames>
    <sheetDataSet>
      <sheetData sheetId="1">
        <row r="31">
          <cell r="B31" t="str">
            <v>МУНИЦИПАЛЬНОЕ ДОШКОЛЬНОЕ ОБРАЗОВАТЕЛЬНОЕ УЧРЕЖДЕНИЕ ДЕТСКИЙ САД КОМБИНИРОВАННОГО ВИДА № 88</v>
          </cell>
          <cell r="D31">
            <v>2703033941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S76"/>
  <sheetViews>
    <sheetView zoomScale="60" zoomScaleNormal="60" zoomScalePageLayoutView="0" workbookViewId="0" topLeftCell="A1">
      <pane xSplit="2" ySplit="4" topLeftCell="C5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L49" sqref="L49"/>
    </sheetView>
  </sheetViews>
  <sheetFormatPr defaultColWidth="8.8515625" defaultRowHeight="15" outlineLevelRow="1"/>
  <cols>
    <col min="1" max="1" width="81.140625" style="2" customWidth="1"/>
    <col min="2" max="2" width="16.57421875" style="1" customWidth="1"/>
    <col min="3" max="3" width="18.421875" style="1" customWidth="1"/>
    <col min="4" max="4" width="18.57421875" style="1" customWidth="1"/>
    <col min="5" max="6" width="20.00390625" style="1" customWidth="1"/>
    <col min="7" max="7" width="18.8515625" style="1" customWidth="1"/>
    <col min="8" max="8" width="44.00390625" style="2" hidden="1" customWidth="1"/>
    <col min="9" max="9" width="13.421875" style="1" hidden="1" customWidth="1"/>
    <col min="10" max="10" width="11.421875" style="1" hidden="1" customWidth="1"/>
    <col min="11" max="13" width="11.00390625" style="1" bestFit="1" customWidth="1"/>
    <col min="14" max="16384" width="8.8515625" style="1" customWidth="1"/>
  </cols>
  <sheetData>
    <row r="1" spans="1:8" ht="21" customHeight="1">
      <c r="A1" s="421" t="s">
        <v>105</v>
      </c>
      <c r="B1" s="421"/>
      <c r="C1" s="421"/>
      <c r="D1" s="421"/>
      <c r="E1" s="421"/>
      <c r="F1" s="421"/>
      <c r="G1" s="422" t="s">
        <v>316</v>
      </c>
      <c r="H1" s="422"/>
    </row>
    <row r="2" spans="3:19" ht="20.25">
      <c r="C2" s="3"/>
      <c r="D2" s="3"/>
      <c r="E2" s="3"/>
      <c r="F2" s="3"/>
      <c r="G2" s="3"/>
      <c r="L2" s="437" t="s">
        <v>317</v>
      </c>
      <c r="M2" s="437"/>
      <c r="N2" s="437"/>
      <c r="O2" s="437"/>
      <c r="P2" s="437"/>
      <c r="Q2" s="437"/>
      <c r="R2" s="437"/>
      <c r="S2" s="437"/>
    </row>
    <row r="3" spans="1:19" ht="17.25" customHeight="1">
      <c r="A3" s="423" t="s">
        <v>0</v>
      </c>
      <c r="B3" s="423" t="s">
        <v>1</v>
      </c>
      <c r="C3" s="425"/>
      <c r="D3" s="426"/>
      <c r="E3" s="426"/>
      <c r="F3" s="426"/>
      <c r="G3" s="427"/>
      <c r="H3" s="429" t="s">
        <v>2</v>
      </c>
      <c r="L3" s="438" t="s">
        <v>3</v>
      </c>
      <c r="M3" s="429" t="s">
        <v>318</v>
      </c>
      <c r="N3" s="429"/>
      <c r="O3" s="429"/>
      <c r="P3" s="429"/>
      <c r="Q3" s="429"/>
      <c r="R3" s="429"/>
      <c r="S3" s="429"/>
    </row>
    <row r="4" spans="1:19" ht="21" customHeight="1">
      <c r="A4" s="424"/>
      <c r="B4" s="42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29"/>
      <c r="L4" s="438"/>
      <c r="M4" s="4">
        <v>221</v>
      </c>
      <c r="N4" s="4">
        <v>222</v>
      </c>
      <c r="O4" s="4">
        <v>223</v>
      </c>
      <c r="P4" s="4">
        <v>225</v>
      </c>
      <c r="Q4" s="4">
        <v>226</v>
      </c>
      <c r="R4" s="4">
        <v>310</v>
      </c>
      <c r="S4" s="4">
        <v>340</v>
      </c>
    </row>
    <row r="5" spans="1:19" s="38" customFormat="1" ht="30" customHeight="1">
      <c r="A5" s="35" t="s">
        <v>8</v>
      </c>
      <c r="B5" s="36"/>
      <c r="C5" s="265">
        <f>D5+E5+F5+G5</f>
        <v>46617994</v>
      </c>
      <c r="D5" s="265">
        <f>D12+D15+D16+D22+D28+D35+D39+D6+D14+D18+D44+D48+D49+D50</f>
        <v>10721892</v>
      </c>
      <c r="E5" s="265">
        <f>E12+E15+E16+E22+E28+E35+E39+E6+E14+E18+E44+E48+E49+E50</f>
        <v>12901529</v>
      </c>
      <c r="F5" s="265">
        <f>F12+F15+F16+F22+F28+F35+F39+F6+F14+F18+F44+F48+F49+F50</f>
        <v>10748049</v>
      </c>
      <c r="G5" s="265">
        <f>G12+G15+G16+G22+G28+G35+G39+G6+G14+G18+G44+G48+G49+G50</f>
        <v>12246524</v>
      </c>
      <c r="H5" s="37"/>
      <c r="L5" s="279">
        <f>SUM(M5:S5)</f>
        <v>5160859</v>
      </c>
      <c r="M5" s="280">
        <f>C15</f>
        <v>37630</v>
      </c>
      <c r="N5" s="280">
        <f>C16</f>
        <v>6660</v>
      </c>
      <c r="O5" s="280">
        <f>C18</f>
        <v>2883189</v>
      </c>
      <c r="P5" s="280">
        <f>C22+C63</f>
        <v>666360</v>
      </c>
      <c r="Q5" s="280">
        <f>C28+C49+C60</f>
        <v>437340</v>
      </c>
      <c r="R5" s="280">
        <f>C58+C59+C61</f>
        <v>122310</v>
      </c>
      <c r="S5" s="280">
        <f>C40+C50</f>
        <v>1007370</v>
      </c>
    </row>
    <row r="6" spans="1:9" ht="36" customHeight="1" collapsed="1">
      <c r="A6" s="60" t="s">
        <v>88</v>
      </c>
      <c r="B6" s="61" t="s">
        <v>106</v>
      </c>
      <c r="C6" s="266">
        <f>D6+E6+F6+G6</f>
        <v>10807550</v>
      </c>
      <c r="D6" s="266">
        <f>'[4]м211 Прочий'!C36</f>
        <v>2161510</v>
      </c>
      <c r="E6" s="266">
        <f>'[4]м211 Прочий'!D36</f>
        <v>2701890</v>
      </c>
      <c r="F6" s="266">
        <f>'[4]м211 Прочий'!E36</f>
        <v>2701890</v>
      </c>
      <c r="G6" s="266">
        <f>'[4]м211 Прочий'!F36</f>
        <v>3242260</v>
      </c>
      <c r="H6" s="24"/>
      <c r="I6" s="1" t="b">
        <f>C6='[1]м211 Прочий'!$B$30</f>
        <v>0</v>
      </c>
    </row>
    <row r="7" spans="1:8" s="5" customFormat="1" ht="31.5" customHeight="1" hidden="1" outlineLevel="1">
      <c r="A7" s="25"/>
      <c r="B7" s="26"/>
      <c r="C7" s="267"/>
      <c r="D7" s="267"/>
      <c r="E7" s="267"/>
      <c r="F7" s="267"/>
      <c r="G7" s="267"/>
      <c r="H7" s="25"/>
    </row>
    <row r="8" spans="1:8" s="5" customFormat="1" ht="15.75" customHeight="1" hidden="1" outlineLevel="1">
      <c r="A8" s="25"/>
      <c r="B8" s="26"/>
      <c r="C8" s="267"/>
      <c r="D8" s="267"/>
      <c r="E8" s="267"/>
      <c r="F8" s="267"/>
      <c r="G8" s="267"/>
      <c r="H8" s="25"/>
    </row>
    <row r="9" spans="1:8" s="5" customFormat="1" ht="31.5" customHeight="1" hidden="1" outlineLevel="1">
      <c r="A9" s="25"/>
      <c r="B9" s="26"/>
      <c r="C9" s="267"/>
      <c r="D9" s="267"/>
      <c r="E9" s="267"/>
      <c r="F9" s="267"/>
      <c r="G9" s="267"/>
      <c r="H9" s="25"/>
    </row>
    <row r="10" spans="1:8" s="5" customFormat="1" ht="15.75" customHeight="1" hidden="1" outlineLevel="1">
      <c r="A10" s="25"/>
      <c r="B10" s="26"/>
      <c r="C10" s="267"/>
      <c r="D10" s="267"/>
      <c r="E10" s="267"/>
      <c r="F10" s="267"/>
      <c r="G10" s="267"/>
      <c r="H10" s="25"/>
    </row>
    <row r="11" spans="1:8" s="5" customFormat="1" ht="15.75" customHeight="1" hidden="1" outlineLevel="1">
      <c r="A11" s="25"/>
      <c r="B11" s="26"/>
      <c r="C11" s="267"/>
      <c r="D11" s="267"/>
      <c r="E11" s="267"/>
      <c r="F11" s="267"/>
      <c r="G11" s="267"/>
      <c r="H11" s="25"/>
    </row>
    <row r="12" spans="1:9" ht="31.5" collapsed="1">
      <c r="A12" s="22" t="s">
        <v>9</v>
      </c>
      <c r="B12" s="65" t="s">
        <v>107</v>
      </c>
      <c r="C12" s="370">
        <f aca="true" t="shared" si="0" ref="C12:C22">D12+E12+F12+G12</f>
        <v>14960</v>
      </c>
      <c r="D12" s="266">
        <f>'[4]М 212 проч'!C36</f>
        <v>4555</v>
      </c>
      <c r="E12" s="266">
        <f>'[4]М 212 проч'!D36</f>
        <v>4555</v>
      </c>
      <c r="F12" s="266">
        <f>'[4]М 212 проч'!E36</f>
        <v>2925</v>
      </c>
      <c r="G12" s="266">
        <f>'[4]М 212 проч'!F36</f>
        <v>2925</v>
      </c>
      <c r="H12" s="25" t="s">
        <v>392</v>
      </c>
      <c r="I12" s="27" t="b">
        <f>C12='[1]М 212 проч'!$B$36</f>
        <v>0</v>
      </c>
    </row>
    <row r="13" spans="1:8" s="5" customFormat="1" ht="31.5" customHeight="1" hidden="1" outlineLevel="1">
      <c r="A13" s="25"/>
      <c r="B13" s="66"/>
      <c r="C13" s="268"/>
      <c r="D13" s="268"/>
      <c r="E13" s="268"/>
      <c r="F13" s="268"/>
      <c r="G13" s="268"/>
      <c r="H13" s="25"/>
    </row>
    <row r="14" spans="1:9" s="5" customFormat="1" ht="13.5" customHeight="1" collapsed="1">
      <c r="A14" s="60" t="s">
        <v>10</v>
      </c>
      <c r="B14" s="61" t="s">
        <v>108</v>
      </c>
      <c r="C14" s="266">
        <f t="shared" si="0"/>
        <v>3230380</v>
      </c>
      <c r="D14" s="266">
        <f>'[4]м213 Прочий '!C36</f>
        <v>839900</v>
      </c>
      <c r="E14" s="266">
        <f>'[4]м213 Прочий '!D36</f>
        <v>807600</v>
      </c>
      <c r="F14" s="266">
        <f>'[4]м213 Прочий '!E36</f>
        <v>807600</v>
      </c>
      <c r="G14" s="266">
        <f>'[4]м213 Прочий '!F36</f>
        <v>775280</v>
      </c>
      <c r="H14" s="25"/>
      <c r="I14" s="5" t="b">
        <f>C14='[1]м213 Прочий '!$B$36</f>
        <v>0</v>
      </c>
    </row>
    <row r="15" spans="1:9" ht="15.75">
      <c r="A15" s="22" t="s">
        <v>11</v>
      </c>
      <c r="B15" s="65" t="s">
        <v>109</v>
      </c>
      <c r="C15" s="266">
        <f t="shared" si="0"/>
        <v>37630</v>
      </c>
      <c r="D15" s="266">
        <f>'[4]м221'!C36</f>
        <v>9408</v>
      </c>
      <c r="E15" s="266">
        <f>'[4]м221'!D36</f>
        <v>9408</v>
      </c>
      <c r="F15" s="266">
        <f>'[4]м221'!E36</f>
        <v>9408</v>
      </c>
      <c r="G15" s="266">
        <f>'[4]м221'!F36</f>
        <v>9406</v>
      </c>
      <c r="H15" s="24"/>
      <c r="I15" s="1" t="b">
        <f>C15='[1]м221'!$B$36</f>
        <v>0</v>
      </c>
    </row>
    <row r="16" spans="1:9" ht="15.75" collapsed="1">
      <c r="A16" s="22" t="s">
        <v>12</v>
      </c>
      <c r="B16" s="65" t="s">
        <v>110</v>
      </c>
      <c r="C16" s="281">
        <f t="shared" si="0"/>
        <v>6660</v>
      </c>
      <c r="D16" s="266">
        <f>'[4]м222'!C36</f>
        <v>1665</v>
      </c>
      <c r="E16" s="266">
        <f>'[4]м222'!D36</f>
        <v>1665</v>
      </c>
      <c r="F16" s="266">
        <f>'[4]м222'!E36</f>
        <v>1665</v>
      </c>
      <c r="G16" s="266">
        <f>'[4]м222'!F36</f>
        <v>1665</v>
      </c>
      <c r="H16" s="24"/>
      <c r="I16" s="27" t="b">
        <f>C16='[1]м222'!$B$36</f>
        <v>0</v>
      </c>
    </row>
    <row r="17" spans="1:8" s="5" customFormat="1" ht="17.25" customHeight="1" hidden="1" outlineLevel="1">
      <c r="A17" s="25"/>
      <c r="B17" s="66"/>
      <c r="C17" s="267"/>
      <c r="D17" s="267"/>
      <c r="E17" s="267"/>
      <c r="F17" s="267"/>
      <c r="G17" s="267"/>
      <c r="H17" s="25"/>
    </row>
    <row r="18" spans="1:9" s="5" customFormat="1" ht="20.25" customHeight="1">
      <c r="A18" s="22" t="s">
        <v>13</v>
      </c>
      <c r="B18" s="65" t="s">
        <v>111</v>
      </c>
      <c r="C18" s="266">
        <f t="shared" si="0"/>
        <v>2883189</v>
      </c>
      <c r="D18" s="266">
        <f>D19+D20+D21</f>
        <v>1290383</v>
      </c>
      <c r="E18" s="266">
        <f>E19+E20+E21</f>
        <v>761339</v>
      </c>
      <c r="F18" s="266">
        <f>F19+F20+F21</f>
        <v>299815</v>
      </c>
      <c r="G18" s="266">
        <f>G19+G20+G21</f>
        <v>531652</v>
      </c>
      <c r="H18" s="25"/>
      <c r="I18" s="5" t="b">
        <f>C18='[1]м 223 СВОД'!$B$36</f>
        <v>0</v>
      </c>
    </row>
    <row r="19" spans="1:9" s="5" customFormat="1" ht="13.5" customHeight="1" outlineLevel="1">
      <c r="A19" s="25" t="s">
        <v>14</v>
      </c>
      <c r="B19" s="66"/>
      <c r="C19" s="371">
        <f t="shared" si="0"/>
        <v>2004888</v>
      </c>
      <c r="D19" s="371">
        <f>'[4]м 223 тепло'!C36</f>
        <v>1080370</v>
      </c>
      <c r="E19" s="371">
        <f>'[4]м 223 тепло'!D36</f>
        <v>575429</v>
      </c>
      <c r="F19" s="371">
        <f>'[4]м 223 тепло'!E36</f>
        <v>79755</v>
      </c>
      <c r="G19" s="371">
        <f>'[4]м 223 тепло'!F36</f>
        <v>269334</v>
      </c>
      <c r="H19" s="430" t="s">
        <v>89</v>
      </c>
      <c r="I19" s="5" t="b">
        <f>C19='[1]м 223 тепло'!$B$36</f>
        <v>0</v>
      </c>
    </row>
    <row r="20" spans="1:9" s="5" customFormat="1" ht="13.5" customHeight="1" outlineLevel="1">
      <c r="A20" s="25" t="s">
        <v>15</v>
      </c>
      <c r="B20" s="66"/>
      <c r="C20" s="371">
        <f t="shared" si="0"/>
        <v>715557</v>
      </c>
      <c r="D20" s="268">
        <f>'[4]м 223 свет'!C36</f>
        <v>174478</v>
      </c>
      <c r="E20" s="268">
        <f>'[4]м 223 свет'!D36</f>
        <v>148294</v>
      </c>
      <c r="F20" s="268">
        <f>'[4]м 223 свет'!E36</f>
        <v>173784</v>
      </c>
      <c r="G20" s="268">
        <f>'[4]м 223 свет'!F36</f>
        <v>219001</v>
      </c>
      <c r="H20" s="431"/>
      <c r="I20" s="5" t="b">
        <f>C20='[1]м 223 свет'!$B$36</f>
        <v>0</v>
      </c>
    </row>
    <row r="21" spans="1:9" s="5" customFormat="1" ht="13.5" customHeight="1" outlineLevel="1">
      <c r="A21" s="25" t="s">
        <v>16</v>
      </c>
      <c r="B21" s="66"/>
      <c r="C21" s="371">
        <f t="shared" si="0"/>
        <v>162744</v>
      </c>
      <c r="D21" s="268">
        <f>'[4]м 223 вода'!C36</f>
        <v>35535</v>
      </c>
      <c r="E21" s="268">
        <f>'[4]м 223 вода'!D36</f>
        <v>37616</v>
      </c>
      <c r="F21" s="268">
        <f>'[4]м 223 вода'!E36</f>
        <v>46276</v>
      </c>
      <c r="G21" s="268">
        <f>'[4]м 223 вода'!F36</f>
        <v>43317</v>
      </c>
      <c r="H21" s="432"/>
      <c r="I21" s="5" t="b">
        <f>C21='[1]м 223 вода'!$B$36</f>
        <v>0</v>
      </c>
    </row>
    <row r="22" spans="1:9" ht="15.75" collapsed="1">
      <c r="A22" s="22" t="s">
        <v>17</v>
      </c>
      <c r="B22" s="65" t="s">
        <v>112</v>
      </c>
      <c r="C22" s="370">
        <f t="shared" si="0"/>
        <v>366360</v>
      </c>
      <c r="D22" s="266">
        <f>'[4]м225'!C36</f>
        <v>91590</v>
      </c>
      <c r="E22" s="266">
        <f>'[4]м225'!D36</f>
        <v>91590</v>
      </c>
      <c r="F22" s="266">
        <f>'[4]м225'!E36</f>
        <v>91590</v>
      </c>
      <c r="G22" s="266">
        <f>'[4]м225'!F36</f>
        <v>91590</v>
      </c>
      <c r="H22" s="24"/>
      <c r="I22" s="1" t="b">
        <f>C22='[1]м225'!$B$36</f>
        <v>0</v>
      </c>
    </row>
    <row r="23" spans="1:9" ht="9.75" customHeight="1" hidden="1" outlineLevel="1">
      <c r="A23" s="28"/>
      <c r="B23" s="67"/>
      <c r="C23" s="268"/>
      <c r="D23" s="268"/>
      <c r="E23" s="268"/>
      <c r="F23" s="268"/>
      <c r="G23" s="268"/>
      <c r="H23" s="24"/>
      <c r="I23" s="1" t="b">
        <f>C24+C25+C26+C27=C22</f>
        <v>0</v>
      </c>
    </row>
    <row r="24" spans="1:9" ht="13.5" customHeight="1" hidden="1" outlineLevel="1">
      <c r="A24" s="28"/>
      <c r="B24" s="67"/>
      <c r="C24" s="268"/>
      <c r="D24" s="268"/>
      <c r="E24" s="268"/>
      <c r="F24" s="268"/>
      <c r="G24" s="268"/>
      <c r="H24" s="24"/>
      <c r="I24" s="1" t="b">
        <f>D24+E24+F24+G24+G25+F25+E25+D25+D26+E26+F26+G26+G27+F27+E27+D27=C22</f>
        <v>0</v>
      </c>
    </row>
    <row r="25" spans="1:8" ht="13.5" customHeight="1" hidden="1" outlineLevel="1">
      <c r="A25" s="28"/>
      <c r="B25" s="67"/>
      <c r="C25" s="268"/>
      <c r="D25" s="268"/>
      <c r="E25" s="268"/>
      <c r="F25" s="268"/>
      <c r="G25" s="268"/>
      <c r="H25" s="24"/>
    </row>
    <row r="26" spans="1:8" ht="21" customHeight="1" hidden="1" outlineLevel="1">
      <c r="A26" s="29"/>
      <c r="B26" s="67"/>
      <c r="C26" s="268"/>
      <c r="D26" s="268"/>
      <c r="E26" s="268"/>
      <c r="F26" s="268"/>
      <c r="G26" s="268"/>
      <c r="H26" s="24"/>
    </row>
    <row r="27" spans="1:8" ht="15.75" customHeight="1" hidden="1" outlineLevel="1">
      <c r="A27" s="28"/>
      <c r="B27" s="67"/>
      <c r="C27" s="268"/>
      <c r="D27" s="268"/>
      <c r="E27" s="268"/>
      <c r="F27" s="268"/>
      <c r="G27" s="268"/>
      <c r="H27" s="24"/>
    </row>
    <row r="28" spans="1:9" ht="15.75" collapsed="1">
      <c r="A28" s="22" t="s">
        <v>18</v>
      </c>
      <c r="B28" s="65" t="s">
        <v>113</v>
      </c>
      <c r="C28" s="281">
        <f>D28+E28+F28+G28</f>
        <v>437340</v>
      </c>
      <c r="D28" s="266">
        <f>'[4]м226'!C36</f>
        <v>189250</v>
      </c>
      <c r="E28" s="266">
        <f>'[4]м226'!D36</f>
        <v>192230</v>
      </c>
      <c r="F28" s="266">
        <f>'[4]м226'!E36</f>
        <v>41610</v>
      </c>
      <c r="G28" s="266">
        <f>'[4]м226'!F36</f>
        <v>14250</v>
      </c>
      <c r="H28" s="24"/>
      <c r="I28" s="1" t="b">
        <f>C28='[1]м226'!$B$36</f>
        <v>0</v>
      </c>
    </row>
    <row r="29" spans="1:9" ht="13.5" customHeight="1" hidden="1" outlineLevel="1">
      <c r="A29" s="28"/>
      <c r="B29" s="67"/>
      <c r="C29" s="268"/>
      <c r="D29" s="268"/>
      <c r="E29" s="268"/>
      <c r="F29" s="268"/>
      <c r="G29" s="268"/>
      <c r="H29" s="24"/>
      <c r="I29" s="1" t="b">
        <f>C30+C31+C32+C33+C34=C28</f>
        <v>0</v>
      </c>
    </row>
    <row r="30" spans="1:8" ht="20.25" customHeight="1" hidden="1" outlineLevel="1">
      <c r="A30" s="28"/>
      <c r="B30" s="67"/>
      <c r="C30" s="268"/>
      <c r="D30" s="268"/>
      <c r="E30" s="268"/>
      <c r="F30" s="268"/>
      <c r="G30" s="268"/>
      <c r="H30" s="24"/>
    </row>
    <row r="31" spans="1:8" s="5" customFormat="1" ht="15.75" customHeight="1" hidden="1" outlineLevel="1">
      <c r="A31" s="28"/>
      <c r="B31" s="66"/>
      <c r="C31" s="267"/>
      <c r="D31" s="267"/>
      <c r="E31" s="267"/>
      <c r="F31" s="267"/>
      <c r="G31" s="267"/>
      <c r="H31" s="25"/>
    </row>
    <row r="32" spans="1:8" s="5" customFormat="1" ht="18" customHeight="1" hidden="1" outlineLevel="1">
      <c r="A32" s="28"/>
      <c r="B32" s="66"/>
      <c r="C32" s="267"/>
      <c r="D32" s="267"/>
      <c r="E32" s="267"/>
      <c r="F32" s="267"/>
      <c r="G32" s="267"/>
      <c r="H32" s="25"/>
    </row>
    <row r="33" spans="1:8" s="5" customFormat="1" ht="20.25" customHeight="1" hidden="1" outlineLevel="1">
      <c r="A33" s="28"/>
      <c r="B33" s="66"/>
      <c r="C33" s="267"/>
      <c r="D33" s="267"/>
      <c r="E33" s="267"/>
      <c r="F33" s="267"/>
      <c r="G33" s="267"/>
      <c r="H33" s="25"/>
    </row>
    <row r="34" spans="1:8" ht="31.5" customHeight="1" hidden="1" outlineLevel="1">
      <c r="A34" s="28"/>
      <c r="B34" s="67"/>
      <c r="C34" s="268"/>
      <c r="D34" s="268"/>
      <c r="E34" s="268"/>
      <c r="F34" s="268"/>
      <c r="G34" s="268"/>
      <c r="H34" s="24"/>
    </row>
    <row r="35" spans="1:9" ht="15.75">
      <c r="A35" s="22" t="s">
        <v>19</v>
      </c>
      <c r="B35" s="65" t="s">
        <v>114</v>
      </c>
      <c r="C35" s="266">
        <f>D35+E35+F35+G35</f>
        <v>710425</v>
      </c>
      <c r="D35" s="266">
        <f>D36+D37+D38</f>
        <v>130921</v>
      </c>
      <c r="E35" s="266">
        <f>E36+E37+E38</f>
        <v>224292</v>
      </c>
      <c r="F35" s="266">
        <f>F36+F37+F38</f>
        <v>177606</v>
      </c>
      <c r="G35" s="266">
        <f>G36+G37+G38</f>
        <v>177606</v>
      </c>
      <c r="H35" s="24"/>
      <c r="I35" s="1" t="b">
        <f>C35=C36+C37+C38</f>
        <v>1</v>
      </c>
    </row>
    <row r="36" spans="1:9" ht="13.5" customHeight="1" outlineLevel="1">
      <c r="A36" s="28" t="s">
        <v>393</v>
      </c>
      <c r="B36" s="65" t="s">
        <v>115</v>
      </c>
      <c r="C36" s="371">
        <f>SUM(D36:G36)</f>
        <v>710425</v>
      </c>
      <c r="D36" s="268">
        <f>'[4]м 290'!C36</f>
        <v>130921</v>
      </c>
      <c r="E36" s="268">
        <f>'[4]м 290'!D36</f>
        <v>224292</v>
      </c>
      <c r="F36" s="268">
        <f>'[4]м 290'!E36</f>
        <v>177606</v>
      </c>
      <c r="G36" s="268">
        <f>'[4]м 290'!F36</f>
        <v>177606</v>
      </c>
      <c r="H36" s="24">
        <f>'[4]м 290'!G33</f>
        <v>0</v>
      </c>
      <c r="I36" s="3" t="b">
        <f>C35='[1]м 290'!$B$36</f>
        <v>0</v>
      </c>
    </row>
    <row r="37" spans="1:8" ht="13.5" customHeight="1" hidden="1" outlineLevel="1">
      <c r="A37" s="28" t="s">
        <v>20</v>
      </c>
      <c r="B37" s="65" t="s">
        <v>115</v>
      </c>
      <c r="C37" s="268">
        <f>SUM(D37:G37)</f>
        <v>0</v>
      </c>
      <c r="D37" s="268">
        <v>0</v>
      </c>
      <c r="E37" s="268">
        <v>0</v>
      </c>
      <c r="F37" s="268">
        <v>0</v>
      </c>
      <c r="G37" s="268">
        <v>0</v>
      </c>
      <c r="H37" s="25">
        <v>4</v>
      </c>
    </row>
    <row r="38" spans="1:8" ht="13.5" customHeight="1" outlineLevel="1">
      <c r="A38" s="28" t="s">
        <v>21</v>
      </c>
      <c r="B38" s="65" t="s">
        <v>116</v>
      </c>
      <c r="C38" s="371">
        <f>SUM(D38:G38)</f>
        <v>0</v>
      </c>
      <c r="D38" s="268">
        <f>'[4]м 290 853'!C36</f>
        <v>0</v>
      </c>
      <c r="E38" s="268">
        <f>'[4]м 290 853'!D36</f>
        <v>0</v>
      </c>
      <c r="F38" s="268">
        <f>'[4]м 290 853'!E36</f>
        <v>0</v>
      </c>
      <c r="G38" s="268">
        <f>'[4]м 290 853'!F36</f>
        <v>0</v>
      </c>
      <c r="H38" s="24">
        <f>'[4]м 290 853'!G33</f>
        <v>0</v>
      </c>
    </row>
    <row r="39" spans="1:8" ht="25.5" customHeight="1">
      <c r="A39" s="22" t="s">
        <v>22</v>
      </c>
      <c r="B39" s="65" t="s">
        <v>117</v>
      </c>
      <c r="C39" s="266">
        <f aca="true" t="shared" si="1" ref="C39:C44">D39+E39+F39+G39</f>
        <v>957310</v>
      </c>
      <c r="D39" s="266">
        <f>D40</f>
        <v>217880</v>
      </c>
      <c r="E39" s="266">
        <f>E40</f>
        <v>236580</v>
      </c>
      <c r="F39" s="266">
        <f>F40</f>
        <v>251480</v>
      </c>
      <c r="G39" s="266">
        <f>G40</f>
        <v>251370</v>
      </c>
      <c r="H39" s="24"/>
    </row>
    <row r="40" spans="1:9" ht="15.75" collapsed="1">
      <c r="A40" s="22" t="s">
        <v>23</v>
      </c>
      <c r="B40" s="65" t="s">
        <v>118</v>
      </c>
      <c r="C40" s="266">
        <f t="shared" si="1"/>
        <v>957310</v>
      </c>
      <c r="D40" s="266">
        <f>D42+D43</f>
        <v>217880</v>
      </c>
      <c r="E40" s="266">
        <f>E42+E43</f>
        <v>236580</v>
      </c>
      <c r="F40" s="266">
        <f>F42+F43</f>
        <v>251480</v>
      </c>
      <c r="G40" s="266">
        <f>G42+G43</f>
        <v>251370</v>
      </c>
      <c r="H40" s="24"/>
      <c r="I40" s="1" t="b">
        <f>C40='[1]м 340 СВОД'!$B$36</f>
        <v>0</v>
      </c>
    </row>
    <row r="41" spans="1:9" ht="20.25" customHeight="1" hidden="1" outlineLevel="1">
      <c r="A41" s="30"/>
      <c r="B41" s="68"/>
      <c r="C41" s="269"/>
      <c r="D41" s="269"/>
      <c r="E41" s="269"/>
      <c r="F41" s="269"/>
      <c r="G41" s="269"/>
      <c r="H41" s="24"/>
      <c r="I41" s="1" t="b">
        <f>C41='[1]М 340 мягк'!$B$36</f>
        <v>1</v>
      </c>
    </row>
    <row r="42" spans="1:10" ht="21" customHeight="1" outlineLevel="1">
      <c r="A42" s="30" t="s">
        <v>24</v>
      </c>
      <c r="B42" s="68"/>
      <c r="C42" s="282">
        <f t="shared" si="1"/>
        <v>921000</v>
      </c>
      <c r="D42" s="269">
        <f>'[4]м 340 питан'!C36</f>
        <v>208800</v>
      </c>
      <c r="E42" s="269">
        <f>'[4]м 340 питан'!D36</f>
        <v>227500</v>
      </c>
      <c r="F42" s="269">
        <f>'[4]м 340 питан'!E36</f>
        <v>242400</v>
      </c>
      <c r="G42" s="269">
        <f>'[4]м 340 питан'!F36</f>
        <v>242300</v>
      </c>
      <c r="H42" s="269">
        <f>'[4]м 340 питан'!G36</f>
        <v>0</v>
      </c>
      <c r="I42" s="269">
        <f>'[4]м 340 питан'!H36</f>
        <v>0</v>
      </c>
      <c r="J42" s="269">
        <f>'[4]м 340 питан'!I36</f>
        <v>0</v>
      </c>
    </row>
    <row r="43" spans="1:10" ht="18" customHeight="1" outlineLevel="1">
      <c r="A43" s="30" t="s">
        <v>25</v>
      </c>
      <c r="B43" s="68"/>
      <c r="C43" s="282">
        <f t="shared" si="1"/>
        <v>36310</v>
      </c>
      <c r="D43" s="282">
        <f>'[4]м 340 матер'!C36</f>
        <v>9080</v>
      </c>
      <c r="E43" s="282">
        <f>'[4]м 340 матер'!D36</f>
        <v>9080</v>
      </c>
      <c r="F43" s="282">
        <f>'[4]м 340 матер'!E36</f>
        <v>9080</v>
      </c>
      <c r="G43" s="282">
        <f>'[4]м 340 матер'!F36</f>
        <v>9070</v>
      </c>
      <c r="H43" s="282">
        <f>'[4]м 340 матер'!G36</f>
        <v>0</v>
      </c>
      <c r="I43" s="282">
        <f>'[4]м 340 матер'!H36</f>
        <v>0</v>
      </c>
      <c r="J43" s="282" t="str">
        <f>'[4]м 340 матер'!I36</f>
        <v>88 2 здания</v>
      </c>
    </row>
    <row r="44" spans="1:9" ht="20.25" customHeight="1" collapsed="1">
      <c r="A44" s="62" t="s">
        <v>26</v>
      </c>
      <c r="B44" s="63" t="s">
        <v>119</v>
      </c>
      <c r="C44" s="281">
        <f t="shared" si="1"/>
        <v>20826520</v>
      </c>
      <c r="D44" s="266">
        <f>'[4]с211 педагоги '!C36</f>
        <v>4165300</v>
      </c>
      <c r="E44" s="266">
        <f>'[4]с211 педагоги '!D36</f>
        <v>6247960</v>
      </c>
      <c r="F44" s="266">
        <f>'[4]с211 педагоги '!E36</f>
        <v>4790100</v>
      </c>
      <c r="G44" s="266">
        <f>'[4]с211 педагоги '!F36</f>
        <v>5623160</v>
      </c>
      <c r="H44" s="24"/>
      <c r="I44" s="27" t="b">
        <f>C44='[1]с211 педагоги '!$B$36</f>
        <v>0</v>
      </c>
    </row>
    <row r="45" spans="1:8" s="5" customFormat="1" ht="39" customHeight="1" hidden="1" outlineLevel="1">
      <c r="A45" s="25"/>
      <c r="B45" s="66"/>
      <c r="C45" s="267"/>
      <c r="D45" s="267"/>
      <c r="E45" s="267"/>
      <c r="F45" s="267"/>
      <c r="G45" s="267"/>
      <c r="H45" s="25"/>
    </row>
    <row r="46" spans="1:8" s="5" customFormat="1" ht="15.75" customHeight="1" hidden="1" outlineLevel="1">
      <c r="A46" s="25"/>
      <c r="B46" s="66"/>
      <c r="C46" s="267"/>
      <c r="D46" s="267"/>
      <c r="E46" s="267"/>
      <c r="F46" s="267"/>
      <c r="G46" s="267"/>
      <c r="H46" s="25"/>
    </row>
    <row r="47" spans="1:8" s="5" customFormat="1" ht="21" customHeight="1" hidden="1" outlineLevel="1">
      <c r="A47" s="25"/>
      <c r="B47" s="66"/>
      <c r="C47" s="267"/>
      <c r="D47" s="267"/>
      <c r="E47" s="267"/>
      <c r="F47" s="267"/>
      <c r="G47" s="267"/>
      <c r="H47" s="25"/>
    </row>
    <row r="48" spans="1:9" ht="20.25" customHeight="1" collapsed="1">
      <c r="A48" s="62" t="s">
        <v>27</v>
      </c>
      <c r="B48" s="63" t="s">
        <v>120</v>
      </c>
      <c r="C48" s="266">
        <f>D48+E48+F48+G48</f>
        <v>6289610</v>
      </c>
      <c r="D48" s="266">
        <f>'[4]с213 педагоги'!C36</f>
        <v>1619530</v>
      </c>
      <c r="E48" s="266">
        <f>'[4]с213 педагоги'!D36</f>
        <v>1572360</v>
      </c>
      <c r="F48" s="266">
        <f>'[4]с213 педагоги'!E36</f>
        <v>1572360</v>
      </c>
      <c r="G48" s="266">
        <f>'[4]с213 педагоги'!F36</f>
        <v>1525360</v>
      </c>
      <c r="H48" s="24"/>
      <c r="I48" s="27" t="b">
        <f>C48='[1]с213 педагоги'!$B$36</f>
        <v>0</v>
      </c>
    </row>
    <row r="49" spans="1:9" ht="18.75" customHeight="1">
      <c r="A49" s="31" t="s">
        <v>28</v>
      </c>
      <c r="B49" s="298" t="s">
        <v>121</v>
      </c>
      <c r="C49" s="266">
        <f>D49+E49+F49+G49</f>
        <v>0</v>
      </c>
      <c r="D49" s="270">
        <f>'[4]с226 уч расх'!C36</f>
        <v>0</v>
      </c>
      <c r="E49" s="270">
        <f>'[4]с226 уч расх'!D36</f>
        <v>0</v>
      </c>
      <c r="F49" s="270">
        <f>'[4]с226 уч расх'!E36</f>
        <v>0</v>
      </c>
      <c r="G49" s="270">
        <f>'[4]с226 уч расх'!F36</f>
        <v>0</v>
      </c>
      <c r="H49" s="24"/>
      <c r="I49" s="1" t="b">
        <f>C49='[1]с226 уч расх'!$B$36</f>
        <v>1</v>
      </c>
    </row>
    <row r="50" spans="1:9" ht="24" customHeight="1">
      <c r="A50" s="31" t="s">
        <v>29</v>
      </c>
      <c r="B50" s="298" t="s">
        <v>122</v>
      </c>
      <c r="C50" s="266">
        <f>D50+E50+F50+G50</f>
        <v>50060</v>
      </c>
      <c r="D50" s="266">
        <f>'[4]с340 уч расх '!C36</f>
        <v>0</v>
      </c>
      <c r="E50" s="266">
        <f>'[4]с340 уч расх '!D36</f>
        <v>50060</v>
      </c>
      <c r="F50" s="266">
        <f>'[4]с340 уч расх '!E36</f>
        <v>0</v>
      </c>
      <c r="G50" s="266">
        <f>'[4]с340 уч расх '!F36</f>
        <v>0</v>
      </c>
      <c r="H50" s="24"/>
      <c r="I50" s="1" t="b">
        <f>C50='[1]с340 уч расх '!$B$36</f>
        <v>0</v>
      </c>
    </row>
    <row r="51" spans="1:8" ht="24" customHeight="1">
      <c r="A51" s="439"/>
      <c r="B51" s="440"/>
      <c r="C51" s="440"/>
      <c r="D51" s="440"/>
      <c r="E51" s="440"/>
      <c r="F51" s="440"/>
      <c r="G51" s="440"/>
      <c r="H51" s="441"/>
    </row>
    <row r="52" spans="1:8" ht="14.25" customHeight="1">
      <c r="A52" s="433" t="s">
        <v>0</v>
      </c>
      <c r="B52" s="435" t="s">
        <v>1</v>
      </c>
      <c r="C52" s="372"/>
      <c r="D52" s="373"/>
      <c r="E52" s="373"/>
      <c r="F52" s="373"/>
      <c r="G52" s="374"/>
      <c r="H52" s="442" t="s">
        <v>2</v>
      </c>
    </row>
    <row r="53" spans="1:8" ht="23.25" customHeight="1">
      <c r="A53" s="434"/>
      <c r="B53" s="436"/>
      <c r="C53" s="23" t="s">
        <v>3</v>
      </c>
      <c r="D53" s="23" t="s">
        <v>4</v>
      </c>
      <c r="E53" s="23" t="s">
        <v>5</v>
      </c>
      <c r="F53" s="23" t="s">
        <v>6</v>
      </c>
      <c r="G53" s="23" t="s">
        <v>7</v>
      </c>
      <c r="H53" s="442"/>
    </row>
    <row r="54" spans="1:8" s="38" customFormat="1" ht="19.5" customHeight="1">
      <c r="A54" s="35" t="s">
        <v>30</v>
      </c>
      <c r="B54" s="36"/>
      <c r="C54" s="265">
        <f>D54+E54+F54+G54</f>
        <v>870235</v>
      </c>
      <c r="D54" s="265">
        <f>D55+D58+D59+D60+D61+D62+D63+D64+D65+D66+D67</f>
        <v>78350</v>
      </c>
      <c r="E54" s="265">
        <f>E55+E58+E59+E60+E61+E62+E63+E64+E65+E66+E67</f>
        <v>563915</v>
      </c>
      <c r="F54" s="265">
        <f>F55+F58+F59+F60+F61+F62+F63+F64+F65+F66+F67</f>
        <v>188800</v>
      </c>
      <c r="G54" s="265">
        <f>G55+G58+G59+G60+G61+G62+G63+G64+G65+G66+G67</f>
        <v>39170</v>
      </c>
      <c r="H54" s="37"/>
    </row>
    <row r="55" spans="1:9" ht="15.75" collapsed="1">
      <c r="A55" s="22" t="s">
        <v>90</v>
      </c>
      <c r="B55" s="65" t="s">
        <v>107</v>
      </c>
      <c r="C55" s="281">
        <f aca="true" t="shared" si="2" ref="C55:C68">D55+E55+F55+G55</f>
        <v>391750</v>
      </c>
      <c r="D55" s="266">
        <f>'[4]М 212 льготн'!C36</f>
        <v>78350</v>
      </c>
      <c r="E55" s="266">
        <f>'[4]М 212 льготн'!D36</f>
        <v>117530</v>
      </c>
      <c r="F55" s="266">
        <f>'[4]М 212 льготн'!E36</f>
        <v>156700</v>
      </c>
      <c r="G55" s="266">
        <f>'[4]М 212 льготн'!F36</f>
        <v>39170</v>
      </c>
      <c r="H55" s="24" t="b">
        <f>'[4]М 212 льготн'!G22</f>
        <v>1</v>
      </c>
      <c r="I55" s="1" t="b">
        <f>C55='[1]М 212 льготн'!$B$36</f>
        <v>0</v>
      </c>
    </row>
    <row r="56" spans="1:8" ht="21.75" customHeight="1" hidden="1" outlineLevel="1">
      <c r="A56" s="28"/>
      <c r="B56" s="67"/>
      <c r="C56" s="268"/>
      <c r="D56" s="268"/>
      <c r="E56" s="268"/>
      <c r="F56" s="268"/>
      <c r="G56" s="268"/>
      <c r="H56" s="24"/>
    </row>
    <row r="57" spans="1:8" ht="13.5" customHeight="1" hidden="1" outlineLevel="1">
      <c r="A57" s="28"/>
      <c r="B57" s="67"/>
      <c r="C57" s="268"/>
      <c r="D57" s="268"/>
      <c r="E57" s="268"/>
      <c r="F57" s="268"/>
      <c r="G57" s="268"/>
      <c r="H57" s="24"/>
    </row>
    <row r="58" spans="1:9" ht="31.5" collapsed="1">
      <c r="A58" s="64" t="s">
        <v>104</v>
      </c>
      <c r="B58" s="65" t="s">
        <v>306</v>
      </c>
      <c r="C58" s="271">
        <f>SUM(D58:G58)</f>
        <v>0</v>
      </c>
      <c r="D58" s="271">
        <f>'[4]М Программа БДД 310'!C36</f>
        <v>0</v>
      </c>
      <c r="E58" s="271">
        <f>'[4]М Программа БДД 310'!D36</f>
        <v>0</v>
      </c>
      <c r="F58" s="271">
        <f>'[4]М Программа БДД 310'!E36</f>
        <v>0</v>
      </c>
      <c r="G58" s="271">
        <f>'[4]М Программа БДД 310'!F36</f>
        <v>0</v>
      </c>
      <c r="H58" s="24">
        <f>'[4]М Программа БДД 310'!G22</f>
        <v>0</v>
      </c>
      <c r="I58" s="1" t="e">
        <f>C58=#REF!</f>
        <v>#REF!</v>
      </c>
    </row>
    <row r="59" spans="1:9" ht="31.5" customHeight="1">
      <c r="A59" s="22" t="s">
        <v>91</v>
      </c>
      <c r="B59" s="65" t="s">
        <v>123</v>
      </c>
      <c r="C59" s="266">
        <f t="shared" si="2"/>
        <v>80000</v>
      </c>
      <c r="D59" s="266">
        <f>'[4]М 310.1'!C36</f>
        <v>0</v>
      </c>
      <c r="E59" s="266">
        <f>'[4]М 310.1'!D36</f>
        <v>80000</v>
      </c>
      <c r="F59" s="266">
        <f>'[4]М 310.1'!E36</f>
        <v>0</v>
      </c>
      <c r="G59" s="266">
        <f>'[4]М 310.1'!F36</f>
        <v>0</v>
      </c>
      <c r="H59" s="24">
        <f>'[4]М 310.1'!G22</f>
        <v>0</v>
      </c>
      <c r="I59" s="1" t="b">
        <f>C59='[1]М 310.1'!$B$36</f>
        <v>0</v>
      </c>
    </row>
    <row r="60" spans="1:9" ht="36.75" customHeight="1">
      <c r="A60" s="22" t="s">
        <v>31</v>
      </c>
      <c r="B60" s="65" t="s">
        <v>124</v>
      </c>
      <c r="C60" s="266">
        <f t="shared" si="2"/>
        <v>0</v>
      </c>
      <c r="D60" s="266">
        <f>'[4]М Программа Отходы 226'!C36</f>
        <v>0</v>
      </c>
      <c r="E60" s="266">
        <f>'[4]М Программа Отходы 226'!D36</f>
        <v>0</v>
      </c>
      <c r="F60" s="266">
        <f>'[4]М Программа Отходы 226'!E36</f>
        <v>0</v>
      </c>
      <c r="G60" s="266">
        <f>'[4]М Программа Отходы 226'!F36</f>
        <v>0</v>
      </c>
      <c r="H60" s="24">
        <f>'[4]М Программа Отходы 226'!G22</f>
        <v>0</v>
      </c>
      <c r="I60" s="1" t="b">
        <f>C60='[1]М Программа Отходы 226'!$B$36</f>
        <v>0</v>
      </c>
    </row>
    <row r="61" spans="1:9" ht="15.75">
      <c r="A61" s="22" t="s">
        <v>92</v>
      </c>
      <c r="B61" s="65" t="s">
        <v>314</v>
      </c>
      <c r="C61" s="266">
        <f t="shared" si="2"/>
        <v>42310</v>
      </c>
      <c r="D61" s="266">
        <f>'[4]с310.1 уч расх '!C36</f>
        <v>0</v>
      </c>
      <c r="E61" s="266">
        <f>'[4]с310.1 уч расх '!D36</f>
        <v>42310</v>
      </c>
      <c r="F61" s="266">
        <f>'[4]с310.1 уч расх '!E36</f>
        <v>0</v>
      </c>
      <c r="G61" s="266">
        <f>'[4]с310.1 уч расх '!F36</f>
        <v>0</v>
      </c>
      <c r="H61" s="24">
        <f>'[4]с310.1 уч расх '!G22</f>
        <v>0</v>
      </c>
      <c r="I61" s="1" t="b">
        <f>C61='[1]с310.1 уч расх '!$B$36</f>
        <v>0</v>
      </c>
    </row>
    <row r="62" spans="1:9" ht="15.75">
      <c r="A62" s="60" t="s">
        <v>32</v>
      </c>
      <c r="B62" s="61" t="s">
        <v>125</v>
      </c>
      <c r="C62" s="281">
        <f t="shared" si="2"/>
        <v>56175</v>
      </c>
      <c r="D62" s="272">
        <f>'[4]с  212 Соцгарантии  '!C36</f>
        <v>0</v>
      </c>
      <c r="E62" s="272">
        <f>'[4]с  212 Соцгарантии  '!D36</f>
        <v>24075</v>
      </c>
      <c r="F62" s="272">
        <f>'[4]с  212 Соцгарантии  '!E36</f>
        <v>32100</v>
      </c>
      <c r="G62" s="272">
        <f>'[4]с  212 Соцгарантии  '!F36</f>
        <v>0</v>
      </c>
      <c r="H62" s="24">
        <f>'[4]с  212 Соцгарантии  '!G22</f>
        <v>0</v>
      </c>
      <c r="I62" s="1" t="b">
        <f>C62='[1]с  212 Соцгарантии  '!$B$36</f>
        <v>0</v>
      </c>
    </row>
    <row r="63" spans="1:9" ht="26.25" customHeight="1">
      <c r="A63" s="22" t="s">
        <v>50</v>
      </c>
      <c r="B63" s="65" t="s">
        <v>126</v>
      </c>
      <c r="C63" s="266">
        <f t="shared" si="2"/>
        <v>300000</v>
      </c>
      <c r="D63" s="266">
        <f>'[4]М 225.1 Тек рем'!C36</f>
        <v>0</v>
      </c>
      <c r="E63" s="266">
        <f>'[4]М 225.1 Тек рем'!D36</f>
        <v>300000</v>
      </c>
      <c r="F63" s="266">
        <f>'[4]М 225.1 Тек рем'!E36</f>
        <v>0</v>
      </c>
      <c r="G63" s="266">
        <f>'[4]М 225.1 Тек рем'!F36</f>
        <v>0</v>
      </c>
      <c r="H63" s="24">
        <f>'[4]М 225.1 Тек рем'!G22</f>
        <v>0</v>
      </c>
      <c r="I63" s="1" t="b">
        <f>C63='[1]М 225.1 Тек рем'!$B$36</f>
        <v>0</v>
      </c>
    </row>
    <row r="64" spans="1:8" ht="26.25" customHeight="1">
      <c r="A64" s="22" t="s">
        <v>315</v>
      </c>
      <c r="B64" s="65" t="s">
        <v>116</v>
      </c>
      <c r="C64" s="281">
        <f t="shared" si="2"/>
        <v>0</v>
      </c>
      <c r="D64" s="266"/>
      <c r="E64" s="281"/>
      <c r="F64" s="370"/>
      <c r="G64" s="266"/>
      <c r="H64" s="24"/>
    </row>
    <row r="65" spans="1:8" ht="26.25" customHeight="1">
      <c r="A65" s="283" t="s">
        <v>319</v>
      </c>
      <c r="B65" s="65" t="s">
        <v>320</v>
      </c>
      <c r="C65" s="266">
        <f>D65+E65+F65+G65</f>
        <v>0</v>
      </c>
      <c r="D65" s="266"/>
      <c r="E65" s="266"/>
      <c r="F65" s="266"/>
      <c r="G65" s="266"/>
      <c r="H65" s="24"/>
    </row>
    <row r="66" spans="1:8" ht="26.25" customHeight="1">
      <c r="A66" s="22" t="s">
        <v>321</v>
      </c>
      <c r="B66" s="284" t="s">
        <v>113</v>
      </c>
      <c r="C66" s="266">
        <f>D66+E66+F66+G66</f>
        <v>0</v>
      </c>
      <c r="D66" s="266"/>
      <c r="E66" s="266"/>
      <c r="F66" s="266"/>
      <c r="G66" s="266"/>
      <c r="H66" s="24"/>
    </row>
    <row r="67" spans="1:8" ht="26.25" customHeight="1">
      <c r="A67" s="22" t="s">
        <v>322</v>
      </c>
      <c r="B67" s="284" t="s">
        <v>113</v>
      </c>
      <c r="C67" s="266">
        <f>D67+E67+F67+G67</f>
        <v>0</v>
      </c>
      <c r="D67" s="266"/>
      <c r="E67" s="266"/>
      <c r="F67" s="266"/>
      <c r="G67" s="266"/>
      <c r="H67" s="24"/>
    </row>
    <row r="68" spans="1:8" s="21" customFormat="1" ht="31.5" customHeight="1">
      <c r="A68" s="285" t="s">
        <v>323</v>
      </c>
      <c r="B68" s="286"/>
      <c r="C68" s="287">
        <f t="shared" si="2"/>
        <v>47488229</v>
      </c>
      <c r="D68" s="287">
        <f>D54+D5</f>
        <v>10800242</v>
      </c>
      <c r="E68" s="287">
        <f>E54+E5</f>
        <v>13465444</v>
      </c>
      <c r="F68" s="287">
        <f>F54+F5</f>
        <v>10936849</v>
      </c>
      <c r="G68" s="287">
        <f>G54+G5</f>
        <v>12285694</v>
      </c>
      <c r="H68" s="35"/>
    </row>
    <row r="69" spans="1:8" s="21" customFormat="1" ht="18.75" customHeight="1">
      <c r="A69" s="288"/>
      <c r="B69" s="33"/>
      <c r="C69" s="34"/>
      <c r="D69" s="34"/>
      <c r="E69" s="34"/>
      <c r="F69" s="34"/>
      <c r="G69" s="34"/>
      <c r="H69" s="32"/>
    </row>
    <row r="70" spans="1:8" ht="32.25" customHeight="1">
      <c r="A70" s="289"/>
      <c r="B70" s="69"/>
      <c r="C70" s="3"/>
      <c r="D70" s="3"/>
      <c r="E70" s="3"/>
      <c r="F70" s="3"/>
      <c r="G70" s="3"/>
      <c r="H70" s="6"/>
    </row>
    <row r="71" spans="1:8" s="21" customFormat="1" ht="32.25" customHeight="1">
      <c r="A71" s="290"/>
      <c r="B71" s="69"/>
      <c r="C71" s="34"/>
      <c r="D71" s="34"/>
      <c r="E71" s="34"/>
      <c r="F71" s="34"/>
      <c r="G71" s="34"/>
      <c r="H71" s="32"/>
    </row>
    <row r="72" spans="1:8" s="21" customFormat="1" ht="39" customHeight="1">
      <c r="A72" s="40"/>
      <c r="B72" s="69"/>
      <c r="C72" s="34"/>
      <c r="D72" s="34"/>
      <c r="E72" s="34"/>
      <c r="F72" s="34"/>
      <c r="G72" s="34"/>
      <c r="H72" s="39"/>
    </row>
    <row r="73" spans="2:7" ht="20.25">
      <c r="B73" s="69"/>
      <c r="C73" s="3"/>
      <c r="D73" s="3"/>
      <c r="E73" s="3"/>
      <c r="F73" s="3"/>
      <c r="G73" s="3"/>
    </row>
    <row r="74" spans="1:8" ht="20.25">
      <c r="A74" s="41"/>
      <c r="B74" s="69"/>
      <c r="C74" s="3"/>
      <c r="D74" s="3"/>
      <c r="E74" s="3"/>
      <c r="F74" s="3"/>
      <c r="G74" s="3"/>
      <c r="H74" s="6"/>
    </row>
    <row r="75" spans="1:8" ht="28.5" customHeight="1">
      <c r="A75" s="428"/>
      <c r="B75" s="428"/>
      <c r="C75" s="43"/>
      <c r="G75" s="3"/>
      <c r="H75" s="6"/>
    </row>
    <row r="76" spans="1:8" ht="18.75">
      <c r="A76" s="42"/>
      <c r="G76" s="3"/>
      <c r="H76" s="6"/>
    </row>
  </sheetData>
  <sheetProtection/>
  <mergeCells count="15">
    <mergeCell ref="L2:S2"/>
    <mergeCell ref="L3:L4"/>
    <mergeCell ref="M3:S3"/>
    <mergeCell ref="A51:H51"/>
    <mergeCell ref="H52:H53"/>
    <mergeCell ref="A1:F1"/>
    <mergeCell ref="G1:H1"/>
    <mergeCell ref="A3:A4"/>
    <mergeCell ref="B3:B4"/>
    <mergeCell ref="C3:G3"/>
    <mergeCell ref="A75:B75"/>
    <mergeCell ref="H3:H4"/>
    <mergeCell ref="H19:H21"/>
    <mergeCell ref="A52:A53"/>
    <mergeCell ref="B52:B53"/>
  </mergeCells>
  <printOptions/>
  <pageMargins left="0.7874015748031497" right="0.2362204724409449" top="0.7874015748031497" bottom="0.31496062992125984" header="0.1968503937007874" footer="0.15748031496062992"/>
  <pageSetup fitToHeight="1" fitToWidth="1" horizontalDpi="180" verticalDpi="18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44"/>
  <sheetViews>
    <sheetView zoomScale="70" zoomScaleNormal="70" zoomScalePageLayoutView="0" workbookViewId="0" topLeftCell="A1">
      <pane xSplit="7" ySplit="10" topLeftCell="Q11" activePane="bottomRight" state="frozen"/>
      <selection pane="topLeft" activeCell="AC32" sqref="AC32"/>
      <selection pane="topRight" activeCell="AC32" sqref="AC32"/>
      <selection pane="bottomLeft" activeCell="AC32" sqref="AC32"/>
      <selection pane="bottomRight" activeCell="AD40" sqref="AD40"/>
    </sheetView>
  </sheetViews>
  <sheetFormatPr defaultColWidth="9.140625" defaultRowHeight="15"/>
  <cols>
    <col min="1" max="1" width="46.57421875" style="54" customWidth="1"/>
    <col min="2" max="2" width="7.7109375" style="59" customWidth="1"/>
    <col min="3" max="4" width="15.140625" style="59" customWidth="1"/>
    <col min="5" max="32" width="15.140625" style="54" customWidth="1"/>
    <col min="33" max="16384" width="9.140625" style="54" customWidth="1"/>
  </cols>
  <sheetData>
    <row r="1" spans="1:32" ht="15.75">
      <c r="A1" s="70" t="s">
        <v>127</v>
      </c>
      <c r="B1" s="70"/>
      <c r="C1" s="70"/>
      <c r="D1" s="70"/>
      <c r="E1" s="70"/>
      <c r="F1" s="70"/>
      <c r="G1" s="70"/>
      <c r="H1" s="70">
        <v>53</v>
      </c>
      <c r="I1" s="70"/>
      <c r="J1" s="70"/>
      <c r="K1" s="70"/>
      <c r="L1" s="70"/>
      <c r="M1" s="70"/>
      <c r="N1" s="70"/>
      <c r="O1" s="70"/>
      <c r="P1" s="70"/>
      <c r="Q1" s="70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15.75">
      <c r="A2" s="72" t="s">
        <v>128</v>
      </c>
      <c r="B2" s="443" t="s">
        <v>129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5"/>
    </row>
    <row r="3" spans="1:32" ht="20.25">
      <c r="A3" s="73" t="s">
        <v>53</v>
      </c>
      <c r="B3" s="446" t="s">
        <v>307</v>
      </c>
      <c r="C3" s="447"/>
      <c r="D3" s="447"/>
      <c r="E3" s="447"/>
      <c r="F3" s="447"/>
      <c r="G3" s="447"/>
      <c r="H3" s="74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6" t="s">
        <v>54</v>
      </c>
      <c r="AE3" s="75"/>
      <c r="AF3" s="77"/>
    </row>
    <row r="4" spans="1:32" s="45" customFormat="1" ht="54.75" customHeight="1">
      <c r="A4" s="78"/>
      <c r="B4" s="44"/>
      <c r="C4" s="448" t="s">
        <v>55</v>
      </c>
      <c r="D4" s="449"/>
      <c r="E4" s="449"/>
      <c r="F4" s="449"/>
      <c r="G4" s="450"/>
      <c r="H4" s="451" t="s">
        <v>56</v>
      </c>
      <c r="I4" s="452"/>
      <c r="J4" s="452"/>
      <c r="K4" s="452"/>
      <c r="L4" s="453"/>
      <c r="M4" s="448" t="s">
        <v>57</v>
      </c>
      <c r="N4" s="449"/>
      <c r="O4" s="449"/>
      <c r="P4" s="449"/>
      <c r="Q4" s="450"/>
      <c r="R4" s="454" t="s">
        <v>58</v>
      </c>
      <c r="S4" s="455"/>
      <c r="T4" s="455"/>
      <c r="U4" s="455"/>
      <c r="V4" s="456"/>
      <c r="W4" s="457" t="s">
        <v>59</v>
      </c>
      <c r="X4" s="458"/>
      <c r="Y4" s="458"/>
      <c r="Z4" s="458"/>
      <c r="AA4" s="459"/>
      <c r="AB4" s="462" t="s">
        <v>130</v>
      </c>
      <c r="AC4" s="463"/>
      <c r="AD4" s="463"/>
      <c r="AE4" s="463"/>
      <c r="AF4" s="464"/>
    </row>
    <row r="5" spans="1:32" s="45" customFormat="1" ht="45">
      <c r="A5" s="18" t="s">
        <v>60</v>
      </c>
      <c r="B5" s="18" t="s">
        <v>61</v>
      </c>
      <c r="C5" s="79" t="s">
        <v>3</v>
      </c>
      <c r="D5" s="79" t="s">
        <v>62</v>
      </c>
      <c r="E5" s="80" t="s">
        <v>63</v>
      </c>
      <c r="F5" s="79" t="s">
        <v>64</v>
      </c>
      <c r="G5" s="80" t="s">
        <v>65</v>
      </c>
      <c r="H5" s="81" t="s">
        <v>3</v>
      </c>
      <c r="I5" s="81" t="s">
        <v>62</v>
      </c>
      <c r="J5" s="82" t="s">
        <v>63</v>
      </c>
      <c r="K5" s="81" t="s">
        <v>64</v>
      </c>
      <c r="L5" s="82" t="s">
        <v>65</v>
      </c>
      <c r="M5" s="79" t="s">
        <v>3</v>
      </c>
      <c r="N5" s="79" t="s">
        <v>62</v>
      </c>
      <c r="O5" s="80" t="s">
        <v>63</v>
      </c>
      <c r="P5" s="79" t="s">
        <v>64</v>
      </c>
      <c r="Q5" s="80" t="s">
        <v>65</v>
      </c>
      <c r="R5" s="83" t="s">
        <v>3</v>
      </c>
      <c r="S5" s="83" t="s">
        <v>62</v>
      </c>
      <c r="T5" s="84" t="s">
        <v>63</v>
      </c>
      <c r="U5" s="83" t="s">
        <v>64</v>
      </c>
      <c r="V5" s="84" t="s">
        <v>65</v>
      </c>
      <c r="W5" s="85" t="s">
        <v>3</v>
      </c>
      <c r="X5" s="85" t="s">
        <v>62</v>
      </c>
      <c r="Y5" s="86" t="s">
        <v>63</v>
      </c>
      <c r="Z5" s="85" t="s">
        <v>64</v>
      </c>
      <c r="AA5" s="86" t="s">
        <v>65</v>
      </c>
      <c r="AB5" s="87" t="s">
        <v>3</v>
      </c>
      <c r="AC5" s="87" t="s">
        <v>62</v>
      </c>
      <c r="AD5" s="88" t="s">
        <v>63</v>
      </c>
      <c r="AE5" s="87" t="s">
        <v>64</v>
      </c>
      <c r="AF5" s="88" t="s">
        <v>65</v>
      </c>
    </row>
    <row r="6" spans="1:32" s="45" customFormat="1" ht="15">
      <c r="A6" s="46">
        <v>1</v>
      </c>
      <c r="B6" s="46">
        <v>2</v>
      </c>
      <c r="C6" s="46"/>
      <c r="D6" s="46"/>
      <c r="E6" s="46">
        <v>3</v>
      </c>
      <c r="F6" s="46">
        <v>4</v>
      </c>
      <c r="G6" s="46">
        <v>5</v>
      </c>
      <c r="H6" s="46"/>
      <c r="I6" s="46"/>
      <c r="J6" s="46">
        <v>6</v>
      </c>
      <c r="K6" s="46">
        <v>7</v>
      </c>
      <c r="L6" s="46">
        <v>8</v>
      </c>
      <c r="M6" s="46"/>
      <c r="N6" s="46"/>
      <c r="O6" s="46">
        <v>12</v>
      </c>
      <c r="P6" s="46">
        <v>13</v>
      </c>
      <c r="Q6" s="46">
        <v>14</v>
      </c>
      <c r="R6" s="46"/>
      <c r="S6" s="46"/>
      <c r="T6" s="46">
        <v>15</v>
      </c>
      <c r="U6" s="46">
        <v>16</v>
      </c>
      <c r="V6" s="46">
        <v>17</v>
      </c>
      <c r="W6" s="46"/>
      <c r="X6" s="46"/>
      <c r="Y6" s="46">
        <v>18</v>
      </c>
      <c r="Z6" s="46">
        <v>19</v>
      </c>
      <c r="AA6" s="46">
        <v>20</v>
      </c>
      <c r="AB6" s="46"/>
      <c r="AC6" s="46"/>
      <c r="AD6" s="46">
        <v>21</v>
      </c>
      <c r="AE6" s="46">
        <v>22</v>
      </c>
      <c r="AF6" s="46">
        <v>23</v>
      </c>
    </row>
    <row r="7" spans="1:32" s="47" customFormat="1" ht="15.75">
      <c r="A7" s="89" t="s">
        <v>66</v>
      </c>
      <c r="B7" s="90" t="s">
        <v>67</v>
      </c>
      <c r="C7" s="259">
        <f>SUM(D7:G7)</f>
        <v>8960696</v>
      </c>
      <c r="D7" s="91">
        <f aca="true" t="shared" si="0" ref="D7:AF7">D8+D11</f>
        <v>2023160</v>
      </c>
      <c r="E7" s="91">
        <f t="shared" si="0"/>
        <v>2270518</v>
      </c>
      <c r="F7" s="91">
        <f t="shared" si="0"/>
        <v>2314530</v>
      </c>
      <c r="G7" s="91">
        <f t="shared" si="0"/>
        <v>2352488</v>
      </c>
      <c r="H7" s="92">
        <f t="shared" si="0"/>
        <v>265296</v>
      </c>
      <c r="I7" s="92">
        <f>I8+I11</f>
        <v>53060</v>
      </c>
      <c r="J7" s="92">
        <f t="shared" si="0"/>
        <v>106118</v>
      </c>
      <c r="K7" s="92">
        <f t="shared" si="0"/>
        <v>26530</v>
      </c>
      <c r="L7" s="92">
        <f t="shared" si="0"/>
        <v>79588</v>
      </c>
      <c r="M7" s="92">
        <f t="shared" si="0"/>
        <v>95000</v>
      </c>
      <c r="N7" s="92">
        <f t="shared" si="0"/>
        <v>20000</v>
      </c>
      <c r="O7" s="92">
        <f t="shared" si="0"/>
        <v>40000</v>
      </c>
      <c r="P7" s="92">
        <f t="shared" si="0"/>
        <v>25000</v>
      </c>
      <c r="Q7" s="92">
        <f t="shared" si="0"/>
        <v>10000</v>
      </c>
      <c r="R7" s="92">
        <f t="shared" si="0"/>
        <v>12000</v>
      </c>
      <c r="S7" s="92">
        <f t="shared" si="0"/>
        <v>3000</v>
      </c>
      <c r="T7" s="92">
        <f t="shared" si="0"/>
        <v>3000</v>
      </c>
      <c r="U7" s="92">
        <f t="shared" si="0"/>
        <v>3000</v>
      </c>
      <c r="V7" s="92">
        <f t="shared" si="0"/>
        <v>3000</v>
      </c>
      <c r="W7" s="92">
        <f t="shared" si="0"/>
        <v>500</v>
      </c>
      <c r="X7" s="92">
        <f t="shared" si="0"/>
        <v>0</v>
      </c>
      <c r="Y7" s="92">
        <f t="shared" si="0"/>
        <v>500</v>
      </c>
      <c r="Z7" s="92">
        <f t="shared" si="0"/>
        <v>0</v>
      </c>
      <c r="AA7" s="92">
        <f t="shared" si="0"/>
        <v>0</v>
      </c>
      <c r="AB7" s="92">
        <f t="shared" si="0"/>
        <v>8587900</v>
      </c>
      <c r="AC7" s="92">
        <f t="shared" si="0"/>
        <v>1947100</v>
      </c>
      <c r="AD7" s="92">
        <f t="shared" si="0"/>
        <v>2120900</v>
      </c>
      <c r="AE7" s="92">
        <f t="shared" si="0"/>
        <v>2260000</v>
      </c>
      <c r="AF7" s="92">
        <f t="shared" si="0"/>
        <v>2259900</v>
      </c>
    </row>
    <row r="8" spans="1:32" s="47" customFormat="1" ht="31.5">
      <c r="A8" s="48" t="s">
        <v>68</v>
      </c>
      <c r="B8" s="49">
        <v>2</v>
      </c>
      <c r="C8" s="50">
        <f>SUM(D8:G8)</f>
        <v>0</v>
      </c>
      <c r="D8" s="50">
        <f>I8+N8+S8+X8+AC8</f>
        <v>0</v>
      </c>
      <c r="E8" s="50">
        <f>J8+O8+T8+Y8+AD8</f>
        <v>0</v>
      </c>
      <c r="F8" s="50">
        <f>K8+P8+U8+Z8+AE8</f>
        <v>0</v>
      </c>
      <c r="G8" s="50">
        <f>L8+Q8+V8+AA8+AF8</f>
        <v>0</v>
      </c>
      <c r="H8" s="93">
        <f>SUM(I8:L8)</f>
        <v>0</v>
      </c>
      <c r="I8" s="273"/>
      <c r="J8" s="52"/>
      <c r="K8" s="52"/>
      <c r="L8" s="52"/>
      <c r="M8" s="93">
        <f>SUM(N8:Q8)</f>
        <v>0</v>
      </c>
      <c r="N8" s="51"/>
      <c r="O8" s="52"/>
      <c r="P8" s="52"/>
      <c r="Q8" s="52"/>
      <c r="R8" s="93">
        <f>SUM(S8:V8)</f>
        <v>0</v>
      </c>
      <c r="S8" s="51"/>
      <c r="T8" s="52"/>
      <c r="U8" s="52"/>
      <c r="V8" s="52"/>
      <c r="W8" s="93">
        <f>SUM(X8:AA8)</f>
        <v>0</v>
      </c>
      <c r="X8" s="51"/>
      <c r="Y8" s="52"/>
      <c r="Z8" s="52"/>
      <c r="AA8" s="52"/>
      <c r="AB8" s="93">
        <f>SUM(AC8:AF8)</f>
        <v>0</v>
      </c>
      <c r="AC8" s="51">
        <v>0</v>
      </c>
      <c r="AD8" s="52"/>
      <c r="AE8" s="52"/>
      <c r="AF8" s="52"/>
    </row>
    <row r="9" spans="1:32" s="47" customFormat="1" ht="15.75">
      <c r="A9" s="19"/>
      <c r="B9" s="49"/>
      <c r="C9" s="50"/>
      <c r="D9" s="50"/>
      <c r="E9" s="50"/>
      <c r="F9" s="50"/>
      <c r="G9" s="50"/>
      <c r="H9" s="93"/>
      <c r="I9" s="51"/>
      <c r="J9" s="53"/>
      <c r="K9" s="53"/>
      <c r="L9" s="53"/>
      <c r="M9" s="93"/>
      <c r="N9" s="51"/>
      <c r="O9" s="53"/>
      <c r="P9" s="53"/>
      <c r="Q9" s="53"/>
      <c r="R9" s="93"/>
      <c r="S9" s="51"/>
      <c r="T9" s="53"/>
      <c r="U9" s="53"/>
      <c r="V9" s="53"/>
      <c r="W9" s="93"/>
      <c r="X9" s="51"/>
      <c r="Y9" s="53"/>
      <c r="Z9" s="53"/>
      <c r="AA9" s="53"/>
      <c r="AB9" s="93"/>
      <c r="AC9" s="51"/>
      <c r="AD9" s="53"/>
      <c r="AE9" s="53"/>
      <c r="AF9" s="53"/>
    </row>
    <row r="10" spans="1:32" s="47" customFormat="1" ht="15.75">
      <c r="A10" s="19"/>
      <c r="B10" s="49"/>
      <c r="C10" s="50"/>
      <c r="D10" s="50"/>
      <c r="E10" s="50"/>
      <c r="F10" s="50"/>
      <c r="G10" s="50"/>
      <c r="H10" s="93"/>
      <c r="I10" s="51"/>
      <c r="J10" s="53"/>
      <c r="K10" s="53"/>
      <c r="L10" s="53"/>
      <c r="M10" s="93"/>
      <c r="N10" s="51"/>
      <c r="O10" s="53"/>
      <c r="P10" s="53"/>
      <c r="Q10" s="53"/>
      <c r="R10" s="93"/>
      <c r="S10" s="51"/>
      <c r="T10" s="53"/>
      <c r="U10" s="53"/>
      <c r="V10" s="53"/>
      <c r="W10" s="93"/>
      <c r="X10" s="51"/>
      <c r="Y10" s="53"/>
      <c r="Z10" s="53"/>
      <c r="AA10" s="53"/>
      <c r="AB10" s="93"/>
      <c r="AC10" s="51"/>
      <c r="AD10" s="53"/>
      <c r="AE10" s="53"/>
      <c r="AF10" s="53"/>
    </row>
    <row r="11" spans="1:32" s="47" customFormat="1" ht="31.5">
      <c r="A11" s="48" t="s">
        <v>69</v>
      </c>
      <c r="B11" s="49">
        <v>3</v>
      </c>
      <c r="C11" s="50">
        <f>SUM(D11:G11)</f>
        <v>8960696</v>
      </c>
      <c r="D11" s="50">
        <f>I11+N11+S11+X11+AC11</f>
        <v>2023160</v>
      </c>
      <c r="E11" s="50">
        <f>J11+O11+T11+Y11+AD11</f>
        <v>2270518</v>
      </c>
      <c r="F11" s="50">
        <f>K11+P11+U11+Z11+AE11</f>
        <v>2314530</v>
      </c>
      <c r="G11" s="50">
        <f>L11+Q11+V11+AA11+AF11</f>
        <v>2352488</v>
      </c>
      <c r="H11" s="93">
        <f aca="true" t="shared" si="1" ref="H11:H35">SUM(I11:L11)</f>
        <v>265296</v>
      </c>
      <c r="I11" s="94">
        <v>53060</v>
      </c>
      <c r="J11" s="94">
        <v>106118</v>
      </c>
      <c r="K11" s="94">
        <v>26530</v>
      </c>
      <c r="L11" s="94">
        <v>79588</v>
      </c>
      <c r="M11" s="93">
        <f>SUM(N11:Q11)</f>
        <v>95000</v>
      </c>
      <c r="N11" s="94">
        <v>20000</v>
      </c>
      <c r="O11" s="94">
        <v>40000</v>
      </c>
      <c r="P11" s="94">
        <v>25000</v>
      </c>
      <c r="Q11" s="94">
        <v>10000</v>
      </c>
      <c r="R11" s="93">
        <f>SUM(S11:V11)</f>
        <v>12000</v>
      </c>
      <c r="S11" s="275">
        <v>3000</v>
      </c>
      <c r="T11" s="275">
        <v>3000</v>
      </c>
      <c r="U11" s="275">
        <v>3000</v>
      </c>
      <c r="V11" s="275">
        <v>3000</v>
      </c>
      <c r="W11" s="93">
        <f>SUM(X11:AA11)</f>
        <v>500</v>
      </c>
      <c r="X11" s="94"/>
      <c r="Y11" s="94">
        <v>500</v>
      </c>
      <c r="Z11" s="94"/>
      <c r="AA11" s="94"/>
      <c r="AB11" s="93">
        <f>SUM(AC11:AF11)</f>
        <v>8587900</v>
      </c>
      <c r="AC11" s="51">
        <f>'[6]родительская плата'!AA34</f>
        <v>1947100</v>
      </c>
      <c r="AD11" s="51">
        <f>'[6]родительская плата'!AB34</f>
        <v>2120900</v>
      </c>
      <c r="AE11" s="51">
        <f>'[6]родительская плата'!AC34</f>
        <v>2260000</v>
      </c>
      <c r="AF11" s="51">
        <f>'[6]родительская плата'!AD34</f>
        <v>2259900</v>
      </c>
    </row>
    <row r="12" spans="1:32" ht="15.75">
      <c r="A12" s="95" t="s">
        <v>70</v>
      </c>
      <c r="B12" s="96">
        <v>4</v>
      </c>
      <c r="C12" s="97">
        <f>C13+C16</f>
        <v>8960696</v>
      </c>
      <c r="D12" s="97">
        <f aca="true" t="shared" si="2" ref="D12:AF12">D13+D16</f>
        <v>2023160</v>
      </c>
      <c r="E12" s="97">
        <f t="shared" si="2"/>
        <v>2270518</v>
      </c>
      <c r="F12" s="97">
        <f t="shared" si="2"/>
        <v>2314530</v>
      </c>
      <c r="G12" s="97">
        <f t="shared" si="2"/>
        <v>2352488</v>
      </c>
      <c r="H12" s="97">
        <f t="shared" si="2"/>
        <v>265296</v>
      </c>
      <c r="I12" s="97">
        <f>I13+I16</f>
        <v>53060</v>
      </c>
      <c r="J12" s="97">
        <f t="shared" si="2"/>
        <v>106118</v>
      </c>
      <c r="K12" s="97">
        <f t="shared" si="2"/>
        <v>26530</v>
      </c>
      <c r="L12" s="97">
        <f t="shared" si="2"/>
        <v>79588</v>
      </c>
      <c r="M12" s="97">
        <f t="shared" si="2"/>
        <v>95000</v>
      </c>
      <c r="N12" s="97">
        <f t="shared" si="2"/>
        <v>20000</v>
      </c>
      <c r="O12" s="97">
        <f t="shared" si="2"/>
        <v>40000</v>
      </c>
      <c r="P12" s="97">
        <f t="shared" si="2"/>
        <v>25000</v>
      </c>
      <c r="Q12" s="97">
        <f t="shared" si="2"/>
        <v>10000</v>
      </c>
      <c r="R12" s="97">
        <f t="shared" si="2"/>
        <v>12000</v>
      </c>
      <c r="S12" s="97">
        <f t="shared" si="2"/>
        <v>3000</v>
      </c>
      <c r="T12" s="97">
        <f t="shared" si="2"/>
        <v>3000</v>
      </c>
      <c r="U12" s="97">
        <f t="shared" si="2"/>
        <v>3000</v>
      </c>
      <c r="V12" s="97">
        <f t="shared" si="2"/>
        <v>3000</v>
      </c>
      <c r="W12" s="97">
        <f t="shared" si="2"/>
        <v>500</v>
      </c>
      <c r="X12" s="97">
        <f t="shared" si="2"/>
        <v>0</v>
      </c>
      <c r="Y12" s="97">
        <f t="shared" si="2"/>
        <v>500</v>
      </c>
      <c r="Z12" s="97">
        <f t="shared" si="2"/>
        <v>0</v>
      </c>
      <c r="AA12" s="97">
        <f t="shared" si="2"/>
        <v>0</v>
      </c>
      <c r="AB12" s="97">
        <f t="shared" si="2"/>
        <v>8587900</v>
      </c>
      <c r="AC12" s="97">
        <f t="shared" si="2"/>
        <v>1947100</v>
      </c>
      <c r="AD12" s="97">
        <f t="shared" si="2"/>
        <v>2120900</v>
      </c>
      <c r="AE12" s="97">
        <f t="shared" si="2"/>
        <v>2260000</v>
      </c>
      <c r="AF12" s="97">
        <f t="shared" si="2"/>
        <v>2259900</v>
      </c>
    </row>
    <row r="13" spans="1:32" ht="31.5">
      <c r="A13" s="48" t="s">
        <v>71</v>
      </c>
      <c r="B13" s="49"/>
      <c r="C13" s="50">
        <f>SUM(D13:G13)</f>
        <v>140605</v>
      </c>
      <c r="D13" s="50">
        <f>I13+N13+S13+X13+AC13</f>
        <v>28120</v>
      </c>
      <c r="E13" s="50">
        <f aca="true" t="shared" si="3" ref="D13:G35">J13+O13+T13+Y13+AD13</f>
        <v>56242</v>
      </c>
      <c r="F13" s="50">
        <f t="shared" si="3"/>
        <v>14061</v>
      </c>
      <c r="G13" s="50">
        <f t="shared" si="3"/>
        <v>42182</v>
      </c>
      <c r="H13" s="93">
        <f t="shared" si="1"/>
        <v>140605</v>
      </c>
      <c r="I13" s="92">
        <f>SUM(I14:I15)</f>
        <v>28120</v>
      </c>
      <c r="J13" s="92">
        <f>SUM(J14:J15)</f>
        <v>56242</v>
      </c>
      <c r="K13" s="92">
        <f>SUM(K14:K15)</f>
        <v>14061</v>
      </c>
      <c r="L13" s="92">
        <f>SUM(L14:L15)</f>
        <v>42182</v>
      </c>
      <c r="M13" s="93">
        <f aca="true" t="shared" si="4" ref="M13:M35">SUM(N13:Q13)</f>
        <v>0</v>
      </c>
      <c r="N13" s="92">
        <f>SUM(N14:N15)</f>
        <v>0</v>
      </c>
      <c r="O13" s="92">
        <f>SUM(O14:O15)</f>
        <v>0</v>
      </c>
      <c r="P13" s="92">
        <f>SUM(P14:P15)</f>
        <v>0</v>
      </c>
      <c r="Q13" s="92">
        <f>SUM(Q14:Q15)</f>
        <v>0</v>
      </c>
      <c r="R13" s="93">
        <f aca="true" t="shared" si="5" ref="R13:R35">SUM(S13:V13)</f>
        <v>0</v>
      </c>
      <c r="S13" s="92">
        <f>SUM(S14:S15)</f>
        <v>0</v>
      </c>
      <c r="T13" s="92">
        <f>SUM(T14:T15)</f>
        <v>0</v>
      </c>
      <c r="U13" s="92">
        <f>SUM(U14:U15)</f>
        <v>0</v>
      </c>
      <c r="V13" s="92">
        <f>SUM(V14:V15)</f>
        <v>0</v>
      </c>
      <c r="W13" s="93">
        <f aca="true" t="shared" si="6" ref="W13:W35">SUM(X13:AA13)</f>
        <v>0</v>
      </c>
      <c r="X13" s="92">
        <f>SUM(X14:X15)</f>
        <v>0</v>
      </c>
      <c r="Y13" s="92">
        <f>SUM(Y14:Y15)</f>
        <v>0</v>
      </c>
      <c r="Z13" s="92">
        <f>SUM(Z14:Z15)</f>
        <v>0</v>
      </c>
      <c r="AA13" s="92">
        <f>SUM(AA14:AA15)</f>
        <v>0</v>
      </c>
      <c r="AB13" s="93">
        <f aca="true" t="shared" si="7" ref="AB13:AB35">SUM(AC13:AF13)</f>
        <v>0</v>
      </c>
      <c r="AC13" s="92">
        <f>SUM(AC14:AC15)</f>
        <v>0</v>
      </c>
      <c r="AD13" s="92">
        <f>SUM(AD14:AD15)</f>
        <v>0</v>
      </c>
      <c r="AE13" s="92">
        <f>SUM(AE14:AE15)</f>
        <v>0</v>
      </c>
      <c r="AF13" s="92">
        <f>SUM(AF14:AF15)</f>
        <v>0</v>
      </c>
    </row>
    <row r="14" spans="1:32" ht="15.75">
      <c r="A14" s="19" t="s">
        <v>72</v>
      </c>
      <c r="B14" s="49"/>
      <c r="C14" s="50">
        <f aca="true" t="shared" si="8" ref="C14:C35">SUM(D14:G14)</f>
        <v>107985</v>
      </c>
      <c r="D14" s="50">
        <f>I14+N14+S14+X14+AC14</f>
        <v>21596</v>
      </c>
      <c r="E14" s="50">
        <f t="shared" si="3"/>
        <v>43194</v>
      </c>
      <c r="F14" s="50">
        <f t="shared" si="3"/>
        <v>10799</v>
      </c>
      <c r="G14" s="50">
        <f t="shared" si="3"/>
        <v>32396</v>
      </c>
      <c r="H14" s="93">
        <f t="shared" si="1"/>
        <v>107985</v>
      </c>
      <c r="I14" s="273">
        <v>21596</v>
      </c>
      <c r="J14" s="98">
        <v>43194</v>
      </c>
      <c r="K14" s="98">
        <v>10799</v>
      </c>
      <c r="L14" s="98">
        <v>32396</v>
      </c>
      <c r="M14" s="93">
        <f t="shared" si="4"/>
        <v>0</v>
      </c>
      <c r="N14" s="51"/>
      <c r="O14" s="53"/>
      <c r="P14" s="53"/>
      <c r="Q14" s="53"/>
      <c r="R14" s="93">
        <f t="shared" si="5"/>
        <v>0</v>
      </c>
      <c r="S14" s="51"/>
      <c r="T14" s="53"/>
      <c r="U14" s="53"/>
      <c r="V14" s="53"/>
      <c r="W14" s="93">
        <f t="shared" si="6"/>
        <v>0</v>
      </c>
      <c r="X14" s="51"/>
      <c r="Y14" s="53"/>
      <c r="Z14" s="53"/>
      <c r="AA14" s="53"/>
      <c r="AB14" s="93">
        <f t="shared" si="7"/>
        <v>0</v>
      </c>
      <c r="AC14" s="51"/>
      <c r="AD14" s="53"/>
      <c r="AE14" s="53"/>
      <c r="AF14" s="53"/>
    </row>
    <row r="15" spans="1:32" ht="15.75">
      <c r="A15" s="19" t="s">
        <v>73</v>
      </c>
      <c r="B15" s="49"/>
      <c r="C15" s="50">
        <f t="shared" si="8"/>
        <v>32620</v>
      </c>
      <c r="D15" s="50">
        <f t="shared" si="3"/>
        <v>6524</v>
      </c>
      <c r="E15" s="50">
        <f t="shared" si="3"/>
        <v>13048</v>
      </c>
      <c r="F15" s="50">
        <f t="shared" si="3"/>
        <v>3262</v>
      </c>
      <c r="G15" s="50">
        <f t="shared" si="3"/>
        <v>9786</v>
      </c>
      <c r="H15" s="93">
        <f t="shared" si="1"/>
        <v>32620</v>
      </c>
      <c r="I15" s="273">
        <v>6524</v>
      </c>
      <c r="J15" s="98">
        <v>13048</v>
      </c>
      <c r="K15" s="98">
        <v>3262</v>
      </c>
      <c r="L15" s="98">
        <v>9786</v>
      </c>
      <c r="M15" s="93">
        <f t="shared" si="4"/>
        <v>0</v>
      </c>
      <c r="N15" s="51"/>
      <c r="O15" s="53"/>
      <c r="P15" s="53"/>
      <c r="Q15" s="53"/>
      <c r="R15" s="93">
        <f t="shared" si="5"/>
        <v>0</v>
      </c>
      <c r="S15" s="51"/>
      <c r="T15" s="53"/>
      <c r="U15" s="53"/>
      <c r="V15" s="53"/>
      <c r="W15" s="93">
        <f t="shared" si="6"/>
        <v>0</v>
      </c>
      <c r="X15" s="51"/>
      <c r="Y15" s="53"/>
      <c r="Z15" s="53"/>
      <c r="AA15" s="53"/>
      <c r="AB15" s="93">
        <f t="shared" si="7"/>
        <v>0</v>
      </c>
      <c r="AC15" s="51"/>
      <c r="AD15" s="53"/>
      <c r="AE15" s="53"/>
      <c r="AF15" s="53"/>
    </row>
    <row r="16" spans="1:32" ht="15.75">
      <c r="A16" s="99" t="s">
        <v>74</v>
      </c>
      <c r="B16" s="100"/>
      <c r="C16" s="101">
        <f>SUM(D16:G16)</f>
        <v>8820091</v>
      </c>
      <c r="D16" s="101">
        <f>I16+N16+S16+X16+AC16</f>
        <v>1995040</v>
      </c>
      <c r="E16" s="101">
        <f t="shared" si="3"/>
        <v>2214276</v>
      </c>
      <c r="F16" s="101">
        <f t="shared" si="3"/>
        <v>2300469</v>
      </c>
      <c r="G16" s="101">
        <f t="shared" si="3"/>
        <v>2310306</v>
      </c>
      <c r="H16" s="93">
        <f t="shared" si="1"/>
        <v>124691</v>
      </c>
      <c r="I16" s="92">
        <f>SUM(I17:I35)</f>
        <v>24940</v>
      </c>
      <c r="J16" s="92">
        <f>SUM(J17:J35)</f>
        <v>49876</v>
      </c>
      <c r="K16" s="92">
        <f>SUM(K17:K35)</f>
        <v>12469</v>
      </c>
      <c r="L16" s="92">
        <f>SUM(L17:L35)</f>
        <v>37406</v>
      </c>
      <c r="M16" s="93">
        <f t="shared" si="4"/>
        <v>95000</v>
      </c>
      <c r="N16" s="92">
        <f>SUM(N17:N35)</f>
        <v>20000</v>
      </c>
      <c r="O16" s="92">
        <f>SUM(O17:O35)</f>
        <v>40000</v>
      </c>
      <c r="P16" s="92">
        <f>SUM(P17:P35)</f>
        <v>25000</v>
      </c>
      <c r="Q16" s="92">
        <f>SUM(Q17:Q35)</f>
        <v>10000</v>
      </c>
      <c r="R16" s="93">
        <f t="shared" si="5"/>
        <v>12000</v>
      </c>
      <c r="S16" s="92">
        <f>SUM(S17:S35)</f>
        <v>3000</v>
      </c>
      <c r="T16" s="92">
        <f>SUM(T17:T35)</f>
        <v>3000</v>
      </c>
      <c r="U16" s="92">
        <f>SUM(U17:U35)</f>
        <v>3000</v>
      </c>
      <c r="V16" s="92">
        <f>SUM(V17:V35)</f>
        <v>3000</v>
      </c>
      <c r="W16" s="93">
        <f t="shared" si="6"/>
        <v>500</v>
      </c>
      <c r="X16" s="92">
        <f>SUM(X17:X35)</f>
        <v>0</v>
      </c>
      <c r="Y16" s="92">
        <f>SUM(Y17:Y35)</f>
        <v>500</v>
      </c>
      <c r="Z16" s="92">
        <f>SUM(Z17:Z35)</f>
        <v>0</v>
      </c>
      <c r="AA16" s="92">
        <f>SUM(AA17:AA35)</f>
        <v>0</v>
      </c>
      <c r="AB16" s="93">
        <f t="shared" si="7"/>
        <v>8587900</v>
      </c>
      <c r="AC16" s="92">
        <f>SUM(AC17:AC35)</f>
        <v>1947100</v>
      </c>
      <c r="AD16" s="92">
        <f>SUM(AD17:AD35)</f>
        <v>2120900</v>
      </c>
      <c r="AE16" s="92">
        <f>SUM(AE17:AE35)</f>
        <v>2260000</v>
      </c>
      <c r="AF16" s="92">
        <f>SUM(AF17:AF35)</f>
        <v>2259900</v>
      </c>
    </row>
    <row r="17" spans="1:32" ht="15.75">
      <c r="A17" s="19" t="s">
        <v>324</v>
      </c>
      <c r="B17" s="49"/>
      <c r="C17" s="50">
        <f t="shared" si="8"/>
        <v>0</v>
      </c>
      <c r="D17" s="50">
        <f>I17+N17+S17+X17+AC17</f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93">
        <f t="shared" si="1"/>
        <v>0</v>
      </c>
      <c r="I17" s="94"/>
      <c r="J17" s="98"/>
      <c r="K17" s="98"/>
      <c r="L17" s="98"/>
      <c r="M17" s="93">
        <f t="shared" si="4"/>
        <v>0</v>
      </c>
      <c r="N17" s="51"/>
      <c r="O17" s="53"/>
      <c r="P17" s="53"/>
      <c r="Q17" s="53"/>
      <c r="R17" s="93">
        <f t="shared" si="5"/>
        <v>0</v>
      </c>
      <c r="S17" s="94"/>
      <c r="T17" s="98"/>
      <c r="U17" s="98"/>
      <c r="V17" s="98"/>
      <c r="W17" s="93">
        <f t="shared" si="6"/>
        <v>0</v>
      </c>
      <c r="X17" s="94"/>
      <c r="Y17" s="98"/>
      <c r="Z17" s="98"/>
      <c r="AA17" s="98"/>
      <c r="AB17" s="93">
        <f t="shared" si="7"/>
        <v>0</v>
      </c>
      <c r="AC17" s="51"/>
      <c r="AD17" s="53"/>
      <c r="AE17" s="53"/>
      <c r="AF17" s="53"/>
    </row>
    <row r="18" spans="1:32" ht="15.75">
      <c r="A18" s="19" t="s">
        <v>75</v>
      </c>
      <c r="B18" s="55"/>
      <c r="C18" s="50">
        <f t="shared" si="8"/>
        <v>0</v>
      </c>
      <c r="D18" s="50">
        <f t="shared" si="3"/>
        <v>0</v>
      </c>
      <c r="E18" s="50">
        <f t="shared" si="3"/>
        <v>0</v>
      </c>
      <c r="F18" s="50">
        <f t="shared" si="3"/>
        <v>0</v>
      </c>
      <c r="G18" s="50">
        <f t="shared" si="3"/>
        <v>0</v>
      </c>
      <c r="H18" s="93">
        <f t="shared" si="1"/>
        <v>0</v>
      </c>
      <c r="I18" s="94"/>
      <c r="J18" s="98"/>
      <c r="K18" s="98"/>
      <c r="L18" s="98"/>
      <c r="M18" s="93">
        <f t="shared" si="4"/>
        <v>0</v>
      </c>
      <c r="N18" s="51"/>
      <c r="O18" s="53"/>
      <c r="P18" s="53"/>
      <c r="Q18" s="53"/>
      <c r="R18" s="93">
        <f t="shared" si="5"/>
        <v>0</v>
      </c>
      <c r="S18" s="94"/>
      <c r="T18" s="98"/>
      <c r="U18" s="98"/>
      <c r="V18" s="98"/>
      <c r="W18" s="93">
        <f t="shared" si="6"/>
        <v>0</v>
      </c>
      <c r="X18" s="98"/>
      <c r="Y18" s="98"/>
      <c r="Z18" s="98"/>
      <c r="AA18" s="98"/>
      <c r="AB18" s="93">
        <f t="shared" si="7"/>
        <v>0</v>
      </c>
      <c r="AC18" s="51"/>
      <c r="AD18" s="53"/>
      <c r="AE18" s="53"/>
      <c r="AF18" s="53"/>
    </row>
    <row r="19" spans="1:32" ht="15.75">
      <c r="A19" s="19" t="s">
        <v>76</v>
      </c>
      <c r="B19" s="49"/>
      <c r="C19" s="50">
        <f t="shared" si="8"/>
        <v>0</v>
      </c>
      <c r="D19" s="50">
        <f t="shared" si="3"/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93">
        <f t="shared" si="1"/>
        <v>0</v>
      </c>
      <c r="I19" s="94"/>
      <c r="J19" s="98"/>
      <c r="K19" s="98"/>
      <c r="L19" s="98"/>
      <c r="M19" s="93">
        <f t="shared" si="4"/>
        <v>0</v>
      </c>
      <c r="N19" s="51"/>
      <c r="O19" s="53"/>
      <c r="P19" s="53"/>
      <c r="Q19" s="53"/>
      <c r="R19" s="93">
        <f t="shared" si="5"/>
        <v>0</v>
      </c>
      <c r="S19" s="94"/>
      <c r="T19" s="98"/>
      <c r="U19" s="98"/>
      <c r="V19" s="98"/>
      <c r="W19" s="93">
        <f t="shared" si="6"/>
        <v>0</v>
      </c>
      <c r="X19" s="94"/>
      <c r="Y19" s="98"/>
      <c r="Z19" s="98"/>
      <c r="AA19" s="98"/>
      <c r="AB19" s="93">
        <f t="shared" si="7"/>
        <v>0</v>
      </c>
      <c r="AC19" s="51"/>
      <c r="AD19" s="53"/>
      <c r="AE19" s="53"/>
      <c r="AF19" s="53"/>
    </row>
    <row r="20" spans="1:32" ht="15.75">
      <c r="A20" s="19" t="s">
        <v>77</v>
      </c>
      <c r="B20" s="55"/>
      <c r="C20" s="50">
        <f t="shared" si="8"/>
        <v>0</v>
      </c>
      <c r="D20" s="50">
        <f t="shared" si="3"/>
        <v>0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93">
        <f t="shared" si="1"/>
        <v>0</v>
      </c>
      <c r="I20" s="94"/>
      <c r="J20" s="98"/>
      <c r="K20" s="98"/>
      <c r="L20" s="98"/>
      <c r="M20" s="93">
        <f t="shared" si="4"/>
        <v>0</v>
      </c>
      <c r="N20" s="51"/>
      <c r="O20" s="53"/>
      <c r="P20" s="53"/>
      <c r="Q20" s="53"/>
      <c r="R20" s="93">
        <f t="shared" si="5"/>
        <v>0</v>
      </c>
      <c r="S20" s="94"/>
      <c r="T20" s="98"/>
      <c r="U20" s="98"/>
      <c r="V20" s="98"/>
      <c r="W20" s="93">
        <f t="shared" si="6"/>
        <v>0</v>
      </c>
      <c r="X20" s="94"/>
      <c r="Y20" s="98"/>
      <c r="Z20" s="98"/>
      <c r="AA20" s="98"/>
      <c r="AB20" s="93">
        <f t="shared" si="7"/>
        <v>0</v>
      </c>
      <c r="AC20" s="51"/>
      <c r="AD20" s="53"/>
      <c r="AE20" s="53"/>
      <c r="AF20" s="53"/>
    </row>
    <row r="21" spans="1:32" ht="15.75">
      <c r="A21" s="19" t="s">
        <v>78</v>
      </c>
      <c r="B21" s="49"/>
      <c r="C21" s="50">
        <f t="shared" si="8"/>
        <v>0</v>
      </c>
      <c r="D21" s="50">
        <f t="shared" si="3"/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93">
        <f t="shared" si="1"/>
        <v>0</v>
      </c>
      <c r="I21" s="94">
        <v>0</v>
      </c>
      <c r="J21" s="98">
        <v>0</v>
      </c>
      <c r="K21" s="98">
        <v>0</v>
      </c>
      <c r="L21" s="98">
        <v>0</v>
      </c>
      <c r="M21" s="93">
        <f t="shared" si="4"/>
        <v>0</v>
      </c>
      <c r="N21" s="51"/>
      <c r="O21" s="53"/>
      <c r="P21" s="53"/>
      <c r="Q21" s="53"/>
      <c r="R21" s="93">
        <f t="shared" si="5"/>
        <v>0</v>
      </c>
      <c r="S21" s="94"/>
      <c r="T21" s="98"/>
      <c r="U21" s="98"/>
      <c r="V21" s="98"/>
      <c r="W21" s="93">
        <f t="shared" si="6"/>
        <v>0</v>
      </c>
      <c r="X21" s="94"/>
      <c r="Y21" s="98"/>
      <c r="Z21" s="98"/>
      <c r="AA21" s="98"/>
      <c r="AB21" s="93">
        <f t="shared" si="7"/>
        <v>0</v>
      </c>
      <c r="AC21" s="51"/>
      <c r="AD21" s="53"/>
      <c r="AE21" s="53"/>
      <c r="AF21" s="53"/>
    </row>
    <row r="22" spans="1:32" ht="15.75">
      <c r="A22" s="19" t="s">
        <v>79</v>
      </c>
      <c r="B22" s="55"/>
      <c r="C22" s="50">
        <f t="shared" si="8"/>
        <v>0</v>
      </c>
      <c r="D22" s="50">
        <f t="shared" si="3"/>
        <v>0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93">
        <f t="shared" si="1"/>
        <v>0</v>
      </c>
      <c r="I22" s="94"/>
      <c r="J22" s="98"/>
      <c r="K22" s="98"/>
      <c r="L22" s="98"/>
      <c r="M22" s="93">
        <f t="shared" si="4"/>
        <v>0</v>
      </c>
      <c r="N22" s="94"/>
      <c r="O22" s="98"/>
      <c r="P22" s="98"/>
      <c r="Q22" s="98"/>
      <c r="R22" s="93">
        <f t="shared" si="5"/>
        <v>0</v>
      </c>
      <c r="S22" s="94"/>
      <c r="T22" s="98"/>
      <c r="U22" s="98"/>
      <c r="V22" s="98"/>
      <c r="W22" s="93">
        <f t="shared" si="6"/>
        <v>0</v>
      </c>
      <c r="X22" s="94"/>
      <c r="Y22" s="98"/>
      <c r="Z22" s="98"/>
      <c r="AA22" s="98"/>
      <c r="AB22" s="93">
        <f t="shared" si="7"/>
        <v>0</v>
      </c>
      <c r="AC22" s="51"/>
      <c r="AD22" s="53"/>
      <c r="AE22" s="53"/>
      <c r="AF22" s="53"/>
    </row>
    <row r="23" spans="1:32" ht="15.75">
      <c r="A23" s="19" t="s">
        <v>80</v>
      </c>
      <c r="B23" s="49"/>
      <c r="C23" s="50">
        <f t="shared" si="8"/>
        <v>0</v>
      </c>
      <c r="D23" s="50">
        <f t="shared" si="3"/>
        <v>0</v>
      </c>
      <c r="E23" s="50">
        <f t="shared" si="3"/>
        <v>0</v>
      </c>
      <c r="F23" s="50">
        <f t="shared" si="3"/>
        <v>0</v>
      </c>
      <c r="G23" s="50">
        <f t="shared" si="3"/>
        <v>0</v>
      </c>
      <c r="H23" s="93">
        <f t="shared" si="1"/>
        <v>0</v>
      </c>
      <c r="I23" s="94"/>
      <c r="J23" s="98"/>
      <c r="K23" s="98"/>
      <c r="L23" s="98"/>
      <c r="M23" s="93">
        <f t="shared" si="4"/>
        <v>0</v>
      </c>
      <c r="N23" s="94"/>
      <c r="O23" s="98"/>
      <c r="P23" s="98"/>
      <c r="Q23" s="98"/>
      <c r="R23" s="93">
        <f t="shared" si="5"/>
        <v>0</v>
      </c>
      <c r="S23" s="94"/>
      <c r="T23" s="98"/>
      <c r="U23" s="98"/>
      <c r="V23" s="98"/>
      <c r="W23" s="93">
        <f t="shared" si="6"/>
        <v>0</v>
      </c>
      <c r="X23" s="94"/>
      <c r="Y23" s="98"/>
      <c r="Z23" s="98"/>
      <c r="AA23" s="98"/>
      <c r="AB23" s="93">
        <f t="shared" si="7"/>
        <v>0</v>
      </c>
      <c r="AC23" s="51"/>
      <c r="AD23" s="53"/>
      <c r="AE23" s="53"/>
      <c r="AF23" s="53"/>
    </row>
    <row r="24" spans="1:32" ht="15.75">
      <c r="A24" s="19" t="s">
        <v>81</v>
      </c>
      <c r="B24" s="55"/>
      <c r="C24" s="50">
        <f t="shared" si="8"/>
        <v>0</v>
      </c>
      <c r="D24" s="50">
        <f t="shared" si="3"/>
        <v>0</v>
      </c>
      <c r="E24" s="50">
        <f t="shared" si="3"/>
        <v>0</v>
      </c>
      <c r="F24" s="50">
        <f t="shared" si="3"/>
        <v>0</v>
      </c>
      <c r="G24" s="50">
        <f t="shared" si="3"/>
        <v>0</v>
      </c>
      <c r="H24" s="93">
        <f t="shared" si="1"/>
        <v>0</v>
      </c>
      <c r="I24" s="94"/>
      <c r="J24" s="98"/>
      <c r="K24" s="98"/>
      <c r="L24" s="98"/>
      <c r="M24" s="93">
        <f t="shared" si="4"/>
        <v>0</v>
      </c>
      <c r="N24" s="51"/>
      <c r="O24" s="53"/>
      <c r="P24" s="53"/>
      <c r="Q24" s="53"/>
      <c r="R24" s="93">
        <f t="shared" si="5"/>
        <v>0</v>
      </c>
      <c r="S24" s="94"/>
      <c r="T24" s="98"/>
      <c r="U24" s="98"/>
      <c r="V24" s="98"/>
      <c r="W24" s="93">
        <f t="shared" si="6"/>
        <v>0</v>
      </c>
      <c r="X24" s="94"/>
      <c r="Y24" s="98"/>
      <c r="Z24" s="98"/>
      <c r="AA24" s="98"/>
      <c r="AB24" s="93">
        <f t="shared" si="7"/>
        <v>0</v>
      </c>
      <c r="AC24" s="51"/>
      <c r="AD24" s="53"/>
      <c r="AE24" s="53"/>
      <c r="AF24" s="53"/>
    </row>
    <row r="25" spans="1:32" ht="15.75" customHeight="1">
      <c r="A25" s="19" t="s">
        <v>93</v>
      </c>
      <c r="B25" s="49"/>
      <c r="C25" s="50">
        <f t="shared" si="8"/>
        <v>0</v>
      </c>
      <c r="D25" s="50">
        <f t="shared" si="3"/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93">
        <f t="shared" si="1"/>
        <v>0</v>
      </c>
      <c r="I25" s="51"/>
      <c r="J25" s="53"/>
      <c r="K25" s="53"/>
      <c r="L25" s="53"/>
      <c r="M25" s="93">
        <f t="shared" si="4"/>
        <v>0</v>
      </c>
      <c r="N25" s="51"/>
      <c r="O25" s="53"/>
      <c r="P25" s="53"/>
      <c r="Q25" s="53"/>
      <c r="R25" s="93">
        <f t="shared" si="5"/>
        <v>0</v>
      </c>
      <c r="S25" s="51"/>
      <c r="T25" s="53"/>
      <c r="U25" s="53"/>
      <c r="V25" s="53"/>
      <c r="W25" s="93">
        <f t="shared" si="6"/>
        <v>0</v>
      </c>
      <c r="X25" s="51"/>
      <c r="Y25" s="53"/>
      <c r="Z25" s="53"/>
      <c r="AA25" s="53"/>
      <c r="AB25" s="93">
        <f t="shared" si="7"/>
        <v>0</v>
      </c>
      <c r="AC25" s="51"/>
      <c r="AD25" s="53"/>
      <c r="AE25" s="53"/>
      <c r="AF25" s="53"/>
    </row>
    <row r="26" spans="1:32" ht="15.75">
      <c r="A26" s="19" t="s">
        <v>82</v>
      </c>
      <c r="B26" s="55"/>
      <c r="C26" s="50">
        <f t="shared" si="8"/>
        <v>0</v>
      </c>
      <c r="D26" s="50">
        <f t="shared" si="3"/>
        <v>0</v>
      </c>
      <c r="E26" s="50">
        <f t="shared" si="3"/>
        <v>0</v>
      </c>
      <c r="F26" s="50">
        <f t="shared" si="3"/>
        <v>0</v>
      </c>
      <c r="G26" s="50">
        <f t="shared" si="3"/>
        <v>0</v>
      </c>
      <c r="H26" s="93">
        <f t="shared" si="1"/>
        <v>0</v>
      </c>
      <c r="I26" s="94"/>
      <c r="J26" s="98">
        <v>0</v>
      </c>
      <c r="K26" s="98"/>
      <c r="L26" s="98"/>
      <c r="M26" s="93">
        <f t="shared" si="4"/>
        <v>0</v>
      </c>
      <c r="N26" s="51"/>
      <c r="O26" s="53"/>
      <c r="P26" s="53"/>
      <c r="Q26" s="53"/>
      <c r="R26" s="93">
        <f t="shared" si="5"/>
        <v>0</v>
      </c>
      <c r="S26" s="94"/>
      <c r="T26" s="98"/>
      <c r="U26" s="98"/>
      <c r="V26" s="98"/>
      <c r="W26" s="93">
        <f t="shared" si="6"/>
        <v>0</v>
      </c>
      <c r="X26" s="94"/>
      <c r="Y26" s="98"/>
      <c r="Z26" s="98"/>
      <c r="AA26" s="98"/>
      <c r="AB26" s="93">
        <f t="shared" si="7"/>
        <v>0</v>
      </c>
      <c r="AC26" s="51"/>
      <c r="AD26" s="53"/>
      <c r="AE26" s="53"/>
      <c r="AF26" s="53"/>
    </row>
    <row r="27" spans="1:32" ht="15.75">
      <c r="A27" s="19" t="s">
        <v>394</v>
      </c>
      <c r="B27" s="49"/>
      <c r="C27" s="50">
        <f t="shared" si="8"/>
        <v>3868</v>
      </c>
      <c r="D27" s="50">
        <f t="shared" si="3"/>
        <v>967</v>
      </c>
      <c r="E27" s="50">
        <f t="shared" si="3"/>
        <v>967</v>
      </c>
      <c r="F27" s="50">
        <f t="shared" si="3"/>
        <v>967</v>
      </c>
      <c r="G27" s="50">
        <f t="shared" si="3"/>
        <v>967</v>
      </c>
      <c r="H27" s="93">
        <f t="shared" si="1"/>
        <v>0</v>
      </c>
      <c r="I27" s="273">
        <v>0</v>
      </c>
      <c r="J27" s="98">
        <v>0</v>
      </c>
      <c r="K27" s="375">
        <v>0</v>
      </c>
      <c r="L27" s="98"/>
      <c r="M27" s="93">
        <f t="shared" si="4"/>
        <v>0</v>
      </c>
      <c r="N27" s="51"/>
      <c r="O27" s="53"/>
      <c r="P27" s="53"/>
      <c r="Q27" s="53"/>
      <c r="R27" s="93">
        <f t="shared" si="5"/>
        <v>3868</v>
      </c>
      <c r="S27" s="275">
        <v>967</v>
      </c>
      <c r="T27" s="276">
        <v>967</v>
      </c>
      <c r="U27" s="276">
        <v>967</v>
      </c>
      <c r="V27" s="276">
        <v>967</v>
      </c>
      <c r="W27" s="93">
        <f t="shared" si="6"/>
        <v>0</v>
      </c>
      <c r="X27" s="94"/>
      <c r="Y27" s="98"/>
      <c r="Z27" s="98"/>
      <c r="AA27" s="98"/>
      <c r="AB27" s="93">
        <f t="shared" si="7"/>
        <v>0</v>
      </c>
      <c r="AC27" s="51"/>
      <c r="AD27" s="53"/>
      <c r="AE27" s="53"/>
      <c r="AF27" s="53"/>
    </row>
    <row r="28" spans="1:32" ht="15.75">
      <c r="A28" s="19" t="s">
        <v>395</v>
      </c>
      <c r="B28" s="55"/>
      <c r="C28" s="50">
        <f t="shared" si="8"/>
        <v>8132</v>
      </c>
      <c r="D28" s="50">
        <f t="shared" si="3"/>
        <v>2033</v>
      </c>
      <c r="E28" s="50">
        <f t="shared" si="3"/>
        <v>2033</v>
      </c>
      <c r="F28" s="50">
        <f t="shared" si="3"/>
        <v>2033</v>
      </c>
      <c r="G28" s="50">
        <f t="shared" si="3"/>
        <v>2033</v>
      </c>
      <c r="H28" s="93">
        <f t="shared" si="1"/>
        <v>0</v>
      </c>
      <c r="I28" s="94">
        <v>0</v>
      </c>
      <c r="J28" s="98"/>
      <c r="K28" s="98"/>
      <c r="L28" s="98"/>
      <c r="M28" s="93">
        <f t="shared" si="4"/>
        <v>0</v>
      </c>
      <c r="N28" s="94">
        <v>0</v>
      </c>
      <c r="O28" s="98">
        <v>0</v>
      </c>
      <c r="P28" s="98">
        <v>0</v>
      </c>
      <c r="Q28" s="98"/>
      <c r="R28" s="93">
        <f t="shared" si="5"/>
        <v>8132</v>
      </c>
      <c r="S28" s="94">
        <v>2033</v>
      </c>
      <c r="T28" s="98">
        <v>2033</v>
      </c>
      <c r="U28" s="98">
        <v>2033</v>
      </c>
      <c r="V28" s="98">
        <v>2033</v>
      </c>
      <c r="W28" s="93">
        <f t="shared" si="6"/>
        <v>0</v>
      </c>
      <c r="X28" s="94"/>
      <c r="Y28" s="98"/>
      <c r="Z28" s="98"/>
      <c r="AA28" s="98"/>
      <c r="AB28" s="93">
        <f t="shared" si="7"/>
        <v>0</v>
      </c>
      <c r="AC28" s="51"/>
      <c r="AD28" s="53"/>
      <c r="AE28" s="53"/>
      <c r="AF28" s="53"/>
    </row>
    <row r="29" spans="1:32" ht="15.75">
      <c r="A29" s="19" t="s">
        <v>396</v>
      </c>
      <c r="B29" s="49"/>
      <c r="C29" s="50">
        <f t="shared" si="8"/>
        <v>88000</v>
      </c>
      <c r="D29" s="50">
        <f t="shared" si="3"/>
        <v>10000</v>
      </c>
      <c r="E29" s="50">
        <f t="shared" si="3"/>
        <v>68000</v>
      </c>
      <c r="F29" s="50">
        <f t="shared" si="3"/>
        <v>10000</v>
      </c>
      <c r="G29" s="50">
        <f t="shared" si="3"/>
        <v>0</v>
      </c>
      <c r="H29" s="93">
        <f t="shared" si="1"/>
        <v>54000</v>
      </c>
      <c r="I29" s="94">
        <v>10000</v>
      </c>
      <c r="J29" s="98">
        <v>34000</v>
      </c>
      <c r="K29" s="98">
        <v>10000</v>
      </c>
      <c r="L29" s="98"/>
      <c r="M29" s="93">
        <f t="shared" si="4"/>
        <v>34000</v>
      </c>
      <c r="N29" s="51">
        <v>0</v>
      </c>
      <c r="O29" s="53">
        <v>34000</v>
      </c>
      <c r="P29" s="53">
        <v>0</v>
      </c>
      <c r="Q29" s="53">
        <v>0</v>
      </c>
      <c r="R29" s="93">
        <f t="shared" si="5"/>
        <v>0</v>
      </c>
      <c r="S29" s="94"/>
      <c r="T29" s="98"/>
      <c r="U29" s="98"/>
      <c r="V29" s="98"/>
      <c r="W29" s="93">
        <f t="shared" si="6"/>
        <v>0</v>
      </c>
      <c r="X29" s="94"/>
      <c r="Y29" s="98"/>
      <c r="Z29" s="98"/>
      <c r="AA29" s="98"/>
      <c r="AB29" s="93">
        <f t="shared" si="7"/>
        <v>0</v>
      </c>
      <c r="AC29" s="51"/>
      <c r="AD29" s="53"/>
      <c r="AE29" s="53"/>
      <c r="AF29" s="53"/>
    </row>
    <row r="30" spans="1:32" ht="15.75">
      <c r="A30" s="19" t="s">
        <v>83</v>
      </c>
      <c r="B30" s="55"/>
      <c r="C30" s="50">
        <f t="shared" si="8"/>
        <v>0</v>
      </c>
      <c r="D30" s="50">
        <f t="shared" si="3"/>
        <v>0</v>
      </c>
      <c r="E30" s="50">
        <f t="shared" si="3"/>
        <v>0</v>
      </c>
      <c r="F30" s="50">
        <f t="shared" si="3"/>
        <v>0</v>
      </c>
      <c r="G30" s="50">
        <f t="shared" si="3"/>
        <v>0</v>
      </c>
      <c r="H30" s="93">
        <f t="shared" si="1"/>
        <v>0</v>
      </c>
      <c r="I30" s="94"/>
      <c r="J30" s="98"/>
      <c r="K30" s="98"/>
      <c r="L30" s="98"/>
      <c r="M30" s="93">
        <f t="shared" si="4"/>
        <v>0</v>
      </c>
      <c r="N30" s="51"/>
      <c r="O30" s="53"/>
      <c r="P30" s="53"/>
      <c r="Q30" s="53"/>
      <c r="R30" s="93">
        <f t="shared" si="5"/>
        <v>0</v>
      </c>
      <c r="S30" s="94"/>
      <c r="T30" s="98"/>
      <c r="U30" s="98"/>
      <c r="V30" s="98"/>
      <c r="W30" s="93">
        <f t="shared" si="6"/>
        <v>0</v>
      </c>
      <c r="X30" s="94"/>
      <c r="Y30" s="98"/>
      <c r="Z30" s="98"/>
      <c r="AA30" s="98"/>
      <c r="AB30" s="93">
        <f t="shared" si="7"/>
        <v>0</v>
      </c>
      <c r="AC30" s="51"/>
      <c r="AD30" s="53"/>
      <c r="AE30" s="53"/>
      <c r="AF30" s="53"/>
    </row>
    <row r="31" spans="1:32" ht="16.5" thickBot="1">
      <c r="A31" s="19" t="s">
        <v>84</v>
      </c>
      <c r="B31" s="49"/>
      <c r="C31" s="50">
        <f t="shared" si="8"/>
        <v>0</v>
      </c>
      <c r="D31" s="50">
        <f t="shared" si="3"/>
        <v>0</v>
      </c>
      <c r="E31" s="50">
        <f t="shared" si="3"/>
        <v>0</v>
      </c>
      <c r="F31" s="50">
        <f t="shared" si="3"/>
        <v>0</v>
      </c>
      <c r="G31" s="50">
        <f t="shared" si="3"/>
        <v>0</v>
      </c>
      <c r="H31" s="93">
        <f t="shared" si="1"/>
        <v>0</v>
      </c>
      <c r="I31" s="94"/>
      <c r="J31" s="98"/>
      <c r="K31" s="98"/>
      <c r="L31" s="98"/>
      <c r="M31" s="93">
        <f t="shared" si="4"/>
        <v>0</v>
      </c>
      <c r="N31" s="51"/>
      <c r="O31" s="53"/>
      <c r="P31" s="53"/>
      <c r="Q31" s="53"/>
      <c r="R31" s="93">
        <f t="shared" si="5"/>
        <v>0</v>
      </c>
      <c r="S31" s="94"/>
      <c r="T31" s="98"/>
      <c r="U31" s="98"/>
      <c r="V31" s="98"/>
      <c r="W31" s="93">
        <f t="shared" si="6"/>
        <v>0</v>
      </c>
      <c r="X31" s="94"/>
      <c r="Y31" s="98"/>
      <c r="Z31" s="98"/>
      <c r="AA31" s="98"/>
      <c r="AB31" s="291">
        <f t="shared" si="7"/>
        <v>0</v>
      </c>
      <c r="AC31" s="51"/>
      <c r="AD31" s="53"/>
      <c r="AE31" s="53"/>
      <c r="AF31" s="53"/>
    </row>
    <row r="32" spans="1:32" ht="17.25" thickBot="1" thickTop="1">
      <c r="A32" s="19" t="s">
        <v>94</v>
      </c>
      <c r="B32" s="55"/>
      <c r="C32" s="50">
        <f t="shared" si="8"/>
        <v>8307700</v>
      </c>
      <c r="D32" s="50">
        <f>I32+N32+S32+X32+AC32</f>
        <v>1883500</v>
      </c>
      <c r="E32" s="50">
        <f t="shared" si="3"/>
        <v>2051700</v>
      </c>
      <c r="F32" s="50">
        <f t="shared" si="3"/>
        <v>2186200</v>
      </c>
      <c r="G32" s="50">
        <f t="shared" si="3"/>
        <v>2186300</v>
      </c>
      <c r="H32" s="93">
        <f t="shared" si="1"/>
        <v>0</v>
      </c>
      <c r="I32" s="94"/>
      <c r="J32" s="98"/>
      <c r="K32" s="98"/>
      <c r="L32" s="98"/>
      <c r="M32" s="93">
        <f t="shared" si="4"/>
        <v>0</v>
      </c>
      <c r="N32" s="51"/>
      <c r="O32" s="53"/>
      <c r="P32" s="53"/>
      <c r="Q32" s="53"/>
      <c r="R32" s="93">
        <f t="shared" si="5"/>
        <v>0</v>
      </c>
      <c r="S32" s="94"/>
      <c r="T32" s="98"/>
      <c r="U32" s="98"/>
      <c r="V32" s="98"/>
      <c r="W32" s="93">
        <f t="shared" si="6"/>
        <v>0</v>
      </c>
      <c r="X32" s="94"/>
      <c r="Y32" s="98"/>
      <c r="Z32" s="98"/>
      <c r="AA32" s="292"/>
      <c r="AB32" s="293">
        <f t="shared" si="7"/>
        <v>8307700</v>
      </c>
      <c r="AC32" s="294">
        <f>'[6]родительская плата (питание)'!Y34</f>
        <v>1883500</v>
      </c>
      <c r="AD32" s="294">
        <f>'[6]родительская плата (питание)'!Z34</f>
        <v>2051700</v>
      </c>
      <c r="AE32" s="294">
        <f>'[6]родительская плата (питание)'!AA34</f>
        <v>2186200</v>
      </c>
      <c r="AF32" s="294">
        <f>'[6]родительская плата (питание)'!AB34</f>
        <v>2186300</v>
      </c>
    </row>
    <row r="33" spans="1:32" ht="16.5" thickTop="1">
      <c r="A33" s="19" t="s">
        <v>85</v>
      </c>
      <c r="B33" s="49"/>
      <c r="C33" s="50">
        <f t="shared" si="8"/>
        <v>0</v>
      </c>
      <c r="D33" s="50">
        <f t="shared" si="3"/>
        <v>0</v>
      </c>
      <c r="E33" s="50">
        <f t="shared" si="3"/>
        <v>0</v>
      </c>
      <c r="F33" s="50">
        <f t="shared" si="3"/>
        <v>0</v>
      </c>
      <c r="G33" s="50">
        <f>L33+Q33+V33+AA33+AF33</f>
        <v>0</v>
      </c>
      <c r="H33" s="93">
        <f t="shared" si="1"/>
        <v>0</v>
      </c>
      <c r="I33" s="51"/>
      <c r="J33" s="53"/>
      <c r="K33" s="53"/>
      <c r="L33" s="53"/>
      <c r="M33" s="93">
        <f t="shared" si="4"/>
        <v>0</v>
      </c>
      <c r="N33" s="51"/>
      <c r="O33" s="53"/>
      <c r="P33" s="53"/>
      <c r="Q33" s="53"/>
      <c r="R33" s="93">
        <f t="shared" si="5"/>
        <v>0</v>
      </c>
      <c r="S33" s="51"/>
      <c r="T33" s="53"/>
      <c r="U33" s="53"/>
      <c r="V33" s="53"/>
      <c r="W33" s="93">
        <f t="shared" si="6"/>
        <v>0</v>
      </c>
      <c r="X33" s="51"/>
      <c r="Y33" s="53"/>
      <c r="Z33" s="53"/>
      <c r="AA33" s="53"/>
      <c r="AB33" s="295">
        <f>SUM(AC33:AF33)</f>
        <v>0</v>
      </c>
      <c r="AC33" s="51"/>
      <c r="AD33" s="53"/>
      <c r="AE33" s="375"/>
      <c r="AF33" s="375"/>
    </row>
    <row r="34" spans="1:32" ht="15.75">
      <c r="A34" s="19" t="s">
        <v>86</v>
      </c>
      <c r="B34" s="55"/>
      <c r="C34" s="50">
        <f t="shared" si="8"/>
        <v>412391</v>
      </c>
      <c r="D34" s="50">
        <f t="shared" si="3"/>
        <v>98540</v>
      </c>
      <c r="E34" s="50">
        <f t="shared" si="3"/>
        <v>91576</v>
      </c>
      <c r="F34" s="50">
        <f t="shared" si="3"/>
        <v>101269</v>
      </c>
      <c r="G34" s="50">
        <f t="shared" si="3"/>
        <v>121006</v>
      </c>
      <c r="H34" s="93">
        <f t="shared" si="1"/>
        <v>70691</v>
      </c>
      <c r="I34" s="273">
        <v>14940</v>
      </c>
      <c r="J34" s="98">
        <v>15876</v>
      </c>
      <c r="K34" s="375">
        <v>2469</v>
      </c>
      <c r="L34" s="98">
        <v>37406</v>
      </c>
      <c r="M34" s="93">
        <f t="shared" si="4"/>
        <v>61000</v>
      </c>
      <c r="N34" s="94">
        <v>20000</v>
      </c>
      <c r="O34" s="98">
        <v>6000</v>
      </c>
      <c r="P34" s="98">
        <v>25000</v>
      </c>
      <c r="Q34" s="98">
        <v>10000</v>
      </c>
      <c r="R34" s="93">
        <f t="shared" si="5"/>
        <v>0</v>
      </c>
      <c r="S34" s="273">
        <v>0</v>
      </c>
      <c r="T34" s="98">
        <v>0</v>
      </c>
      <c r="U34" s="98">
        <v>0</v>
      </c>
      <c r="V34" s="98">
        <v>0</v>
      </c>
      <c r="W34" s="93">
        <f t="shared" si="6"/>
        <v>500</v>
      </c>
      <c r="X34" s="94"/>
      <c r="Y34" s="98">
        <v>500</v>
      </c>
      <c r="Z34" s="98"/>
      <c r="AA34" s="98"/>
      <c r="AB34" s="93">
        <f t="shared" si="7"/>
        <v>280200</v>
      </c>
      <c r="AC34" s="51">
        <f>'[6]родительская плата (прочие 340)'!Y34</f>
        <v>63600</v>
      </c>
      <c r="AD34" s="51">
        <f>'[6]родительская плата (прочие 340)'!Z34</f>
        <v>69200</v>
      </c>
      <c r="AE34" s="51">
        <f>'[6]родительская плата (прочие 340)'!AA34</f>
        <v>73800</v>
      </c>
      <c r="AF34" s="51">
        <f>'[6]родительская плата (прочие 340)'!AB34</f>
        <v>73600</v>
      </c>
    </row>
    <row r="35" spans="1:32" ht="15.75">
      <c r="A35" s="19" t="s">
        <v>87</v>
      </c>
      <c r="B35" s="49"/>
      <c r="C35" s="50">
        <f t="shared" si="8"/>
        <v>0</v>
      </c>
      <c r="D35" s="50">
        <f t="shared" si="3"/>
        <v>0</v>
      </c>
      <c r="E35" s="50">
        <f t="shared" si="3"/>
        <v>0</v>
      </c>
      <c r="F35" s="50">
        <f t="shared" si="3"/>
        <v>0</v>
      </c>
      <c r="G35" s="50">
        <f t="shared" si="3"/>
        <v>0</v>
      </c>
      <c r="H35" s="93">
        <f t="shared" si="1"/>
        <v>0</v>
      </c>
      <c r="I35" s="51"/>
      <c r="J35" s="53"/>
      <c r="K35" s="53"/>
      <c r="L35" s="53"/>
      <c r="M35" s="93">
        <f t="shared" si="4"/>
        <v>0</v>
      </c>
      <c r="N35" s="51"/>
      <c r="O35" s="53"/>
      <c r="P35" s="53"/>
      <c r="Q35" s="53"/>
      <c r="R35" s="93">
        <f t="shared" si="5"/>
        <v>0</v>
      </c>
      <c r="S35" s="51"/>
      <c r="T35" s="53"/>
      <c r="U35" s="53"/>
      <c r="V35" s="53"/>
      <c r="W35" s="93">
        <f t="shared" si="6"/>
        <v>0</v>
      </c>
      <c r="X35" s="51"/>
      <c r="Y35" s="53"/>
      <c r="Z35" s="53"/>
      <c r="AA35" s="53"/>
      <c r="AB35" s="93">
        <f t="shared" si="7"/>
        <v>0</v>
      </c>
      <c r="AC35" s="51"/>
      <c r="AD35" s="53"/>
      <c r="AE35" s="53"/>
      <c r="AF35" s="53"/>
    </row>
    <row r="36" spans="1:32" ht="31.5">
      <c r="A36" s="48" t="s">
        <v>131</v>
      </c>
      <c r="B36" s="49">
        <v>5</v>
      </c>
      <c r="C36" s="91">
        <f>C7-C12</f>
        <v>0</v>
      </c>
      <c r="D36" s="91">
        <f aca="true" t="shared" si="9" ref="D36:AF36">D7-D12</f>
        <v>0</v>
      </c>
      <c r="E36" s="91">
        <f t="shared" si="9"/>
        <v>0</v>
      </c>
      <c r="F36" s="91">
        <f t="shared" si="9"/>
        <v>0</v>
      </c>
      <c r="G36" s="91">
        <f t="shared" si="9"/>
        <v>0</v>
      </c>
      <c r="H36" s="92">
        <f t="shared" si="9"/>
        <v>0</v>
      </c>
      <c r="I36" s="92">
        <f t="shared" si="9"/>
        <v>0</v>
      </c>
      <c r="J36" s="92">
        <f t="shared" si="9"/>
        <v>0</v>
      </c>
      <c r="K36" s="92">
        <f t="shared" si="9"/>
        <v>0</v>
      </c>
      <c r="L36" s="92">
        <f t="shared" si="9"/>
        <v>0</v>
      </c>
      <c r="M36" s="92">
        <f t="shared" si="9"/>
        <v>0</v>
      </c>
      <c r="N36" s="92">
        <f t="shared" si="9"/>
        <v>0</v>
      </c>
      <c r="O36" s="92">
        <f t="shared" si="9"/>
        <v>0</v>
      </c>
      <c r="P36" s="92">
        <f t="shared" si="9"/>
        <v>0</v>
      </c>
      <c r="Q36" s="92">
        <f t="shared" si="9"/>
        <v>0</v>
      </c>
      <c r="R36" s="92">
        <f t="shared" si="9"/>
        <v>0</v>
      </c>
      <c r="S36" s="92">
        <f t="shared" si="9"/>
        <v>0</v>
      </c>
      <c r="T36" s="92">
        <f t="shared" si="9"/>
        <v>0</v>
      </c>
      <c r="U36" s="92">
        <f t="shared" si="9"/>
        <v>0</v>
      </c>
      <c r="V36" s="92">
        <f t="shared" si="9"/>
        <v>0</v>
      </c>
      <c r="W36" s="92">
        <f t="shared" si="9"/>
        <v>0</v>
      </c>
      <c r="X36" s="92">
        <f t="shared" si="9"/>
        <v>0</v>
      </c>
      <c r="Y36" s="92">
        <f t="shared" si="9"/>
        <v>0</v>
      </c>
      <c r="Z36" s="92">
        <f t="shared" si="9"/>
        <v>0</v>
      </c>
      <c r="AA36" s="92">
        <f t="shared" si="9"/>
        <v>0</v>
      </c>
      <c r="AB36" s="92">
        <f t="shared" si="9"/>
        <v>0</v>
      </c>
      <c r="AC36" s="92">
        <f t="shared" si="9"/>
        <v>0</v>
      </c>
      <c r="AD36" s="92">
        <f t="shared" si="9"/>
        <v>0</v>
      </c>
      <c r="AE36" s="92">
        <f t="shared" si="9"/>
        <v>0</v>
      </c>
      <c r="AF36" s="92">
        <f t="shared" si="9"/>
        <v>0</v>
      </c>
    </row>
    <row r="37" spans="3:32" ht="15">
      <c r="C37" s="274">
        <f>C32+C34</f>
        <v>8720091</v>
      </c>
      <c r="D37" s="274">
        <f>D32+D34</f>
        <v>1982040</v>
      </c>
      <c r="E37" s="274">
        <f>E32+E34</f>
        <v>2143276</v>
      </c>
      <c r="F37" s="274">
        <f>F32+F34</f>
        <v>2287469</v>
      </c>
      <c r="G37" s="274">
        <f>G32+G34</f>
        <v>2307306</v>
      </c>
      <c r="AB37" s="296">
        <f>AB36</f>
        <v>0</v>
      </c>
      <c r="AC37" s="296">
        <f>AC36</f>
        <v>0</v>
      </c>
      <c r="AD37" s="296">
        <f>AD36</f>
        <v>0</v>
      </c>
      <c r="AE37" s="296">
        <f>AE36</f>
        <v>0</v>
      </c>
      <c r="AF37" s="296">
        <f>AF36</f>
        <v>0</v>
      </c>
    </row>
    <row r="38" spans="1:32" ht="15">
      <c r="A38" s="58" t="s">
        <v>103</v>
      </c>
      <c r="B38" s="102"/>
      <c r="C38" s="260"/>
      <c r="D38" s="103"/>
      <c r="E38" s="103"/>
      <c r="F38" s="102"/>
      <c r="G38" s="102"/>
      <c r="AB38" s="297"/>
      <c r="AC38" s="297"/>
      <c r="AD38" s="297"/>
      <c r="AE38" s="297"/>
      <c r="AF38" s="297"/>
    </row>
    <row r="39" spans="1:7" ht="15">
      <c r="A39" s="58"/>
      <c r="B39" s="461" t="s">
        <v>48</v>
      </c>
      <c r="C39" s="461"/>
      <c r="D39" s="104"/>
      <c r="E39" s="104"/>
      <c r="F39" s="461" t="s">
        <v>49</v>
      </c>
      <c r="G39" s="461"/>
    </row>
    <row r="40" spans="1:6" ht="15">
      <c r="A40" s="58"/>
      <c r="F40" s="58"/>
    </row>
    <row r="41" spans="1:7" ht="15">
      <c r="A41" s="105"/>
      <c r="B41" s="102"/>
      <c r="C41" s="102"/>
      <c r="D41" s="103"/>
      <c r="E41" s="103"/>
      <c r="F41" s="460"/>
      <c r="G41" s="460"/>
    </row>
    <row r="42" spans="1:9" ht="15">
      <c r="A42" s="58"/>
      <c r="B42" s="461" t="s">
        <v>48</v>
      </c>
      <c r="C42" s="461"/>
      <c r="D42" s="104"/>
      <c r="E42" s="104"/>
      <c r="F42" s="461" t="s">
        <v>49</v>
      </c>
      <c r="G42" s="461"/>
      <c r="H42" s="106"/>
      <c r="I42" s="106"/>
    </row>
    <row r="44" spans="1:32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</sheetData>
  <sheetProtection/>
  <mergeCells count="13">
    <mergeCell ref="F41:G41"/>
    <mergeCell ref="B42:C42"/>
    <mergeCell ref="F42:G42"/>
    <mergeCell ref="AB4:AF4"/>
    <mergeCell ref="B39:C39"/>
    <mergeCell ref="F39:G39"/>
    <mergeCell ref="B2:AF2"/>
    <mergeCell ref="B3:G3"/>
    <mergeCell ref="C4:G4"/>
    <mergeCell ref="H4:L4"/>
    <mergeCell ref="M4:Q4"/>
    <mergeCell ref="R4:V4"/>
    <mergeCell ref="W4:AA4"/>
  </mergeCells>
  <printOptions horizontalCentered="1"/>
  <pageMargins left="0.7874015748031497" right="0.1968503937007874" top="0.1968503937007874" bottom="0.1968503937007874" header="0.2362204724409449" footer="0.2362204724409449"/>
  <pageSetup blackAndWhite="1" fitToHeight="1" fitToWidth="1" horizontalDpi="600" verticalDpi="600" orientation="landscape" paperSize="9" scale="37" r:id="rId3"/>
  <headerFooter alignWithMargins="0">
    <oddFooter>&amp;L&amp;D &amp;F</oddFooter>
  </headerFooter>
  <colBreaks count="2" manualBreakCount="2">
    <brk id="12" max="65535" man="1"/>
    <brk id="2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4"/>
  <sheetViews>
    <sheetView zoomScale="124" zoomScaleNormal="124" zoomScalePageLayoutView="0" workbookViewId="0" topLeftCell="A55">
      <selection activeCell="A105" sqref="A105"/>
    </sheetView>
  </sheetViews>
  <sheetFormatPr defaultColWidth="8.8515625" defaultRowHeight="15"/>
  <cols>
    <col min="1" max="1" width="66.8515625" style="15" customWidth="1"/>
    <col min="2" max="2" width="19.28125" style="15" customWidth="1"/>
    <col min="3" max="3" width="19.57421875" style="15" customWidth="1"/>
    <col min="4" max="4" width="17.140625" style="15" customWidth="1"/>
    <col min="5" max="5" width="11.28125" style="15" customWidth="1"/>
    <col min="6" max="6" width="18.8515625" style="15" customWidth="1"/>
    <col min="7" max="7" width="27.140625" style="15" customWidth="1"/>
    <col min="8" max="16384" width="8.8515625" style="15" customWidth="1"/>
  </cols>
  <sheetData>
    <row r="1" spans="1:7" ht="15">
      <c r="A1" s="299"/>
      <c r="D1" s="299"/>
      <c r="E1" s="299"/>
      <c r="F1" s="299"/>
      <c r="G1" s="300" t="s">
        <v>33</v>
      </c>
    </row>
    <row r="2" spans="1:7" ht="15">
      <c r="A2" s="299"/>
      <c r="D2" s="299"/>
      <c r="E2" s="299"/>
      <c r="F2" s="465" t="s">
        <v>325</v>
      </c>
      <c r="G2" s="465"/>
    </row>
    <row r="3" spans="1:7" ht="14.25">
      <c r="A3" s="299"/>
      <c r="D3" s="299"/>
      <c r="E3" s="299"/>
      <c r="F3" s="466" t="s">
        <v>34</v>
      </c>
      <c r="G3" s="466"/>
    </row>
    <row r="4" spans="1:7" ht="15">
      <c r="A4" s="299"/>
      <c r="D4" s="299"/>
      <c r="E4" s="299"/>
      <c r="F4" s="467" t="s">
        <v>326</v>
      </c>
      <c r="G4" s="467"/>
    </row>
    <row r="5" spans="1:7" ht="15">
      <c r="A5" s="299"/>
      <c r="D5" s="299"/>
      <c r="E5" s="299"/>
      <c r="F5" s="467" t="s">
        <v>327</v>
      </c>
      <c r="G5" s="467"/>
    </row>
    <row r="6" spans="1:7" ht="14.25">
      <c r="A6" s="299"/>
      <c r="D6" s="299"/>
      <c r="E6" s="299"/>
      <c r="F6" s="466" t="s">
        <v>328</v>
      </c>
      <c r="G6" s="466"/>
    </row>
    <row r="7" spans="1:7" ht="15">
      <c r="A7" s="299"/>
      <c r="D7" s="299"/>
      <c r="E7" s="299"/>
      <c r="F7" s="300" t="s">
        <v>329</v>
      </c>
      <c r="G7" s="301" t="s">
        <v>330</v>
      </c>
    </row>
    <row r="8" spans="1:7" ht="15">
      <c r="A8" s="299"/>
      <c r="D8" s="299"/>
      <c r="E8" s="299"/>
      <c r="F8" s="299"/>
      <c r="G8" s="300" t="s">
        <v>331</v>
      </c>
    </row>
    <row r="9" spans="1:7" ht="15">
      <c r="A9" s="299"/>
      <c r="D9" s="299"/>
      <c r="E9" s="299"/>
      <c r="F9" s="299"/>
      <c r="G9" s="300" t="s">
        <v>388</v>
      </c>
    </row>
    <row r="10" spans="1:7" ht="15">
      <c r="A10" s="468" t="s">
        <v>332</v>
      </c>
      <c r="B10" s="468"/>
      <c r="C10" s="468"/>
      <c r="D10" s="468"/>
      <c r="E10" s="468"/>
      <c r="F10" s="302"/>
      <c r="G10" s="303"/>
    </row>
    <row r="11" spans="1:7" ht="15">
      <c r="A11" s="304" t="s">
        <v>333</v>
      </c>
      <c r="B11" s="304"/>
      <c r="C11" s="304"/>
      <c r="D11" s="304"/>
      <c r="E11" s="304"/>
      <c r="F11" s="305"/>
      <c r="G11" s="303"/>
    </row>
    <row r="12" spans="1:7" ht="15.75" thickBot="1">
      <c r="A12" s="468" t="s">
        <v>334</v>
      </c>
      <c r="B12" s="468"/>
      <c r="C12" s="468"/>
      <c r="D12" s="468"/>
      <c r="E12" s="468"/>
      <c r="F12" s="306"/>
      <c r="G12" s="307" t="s">
        <v>37</v>
      </c>
    </row>
    <row r="13" spans="1:7" ht="15.75">
      <c r="A13" s="469" t="s">
        <v>387</v>
      </c>
      <c r="B13" s="469"/>
      <c r="C13" s="469"/>
      <c r="D13" s="469"/>
      <c r="E13" s="469"/>
      <c r="F13" s="305" t="s">
        <v>335</v>
      </c>
      <c r="G13" s="308">
        <v>501016</v>
      </c>
    </row>
    <row r="14" spans="1:7" ht="14.25">
      <c r="A14" s="299"/>
      <c r="B14" s="309" t="s">
        <v>336</v>
      </c>
      <c r="F14" s="310" t="s">
        <v>39</v>
      </c>
      <c r="G14" s="311">
        <v>42916</v>
      </c>
    </row>
    <row r="15" spans="1:7" ht="12.75">
      <c r="A15" s="312" t="s">
        <v>337</v>
      </c>
      <c r="B15" s="313" t="s">
        <v>338</v>
      </c>
      <c r="C15" s="314"/>
      <c r="D15" s="314"/>
      <c r="E15" s="315"/>
      <c r="F15" s="316" t="s">
        <v>40</v>
      </c>
      <c r="G15" s="317">
        <v>50424685</v>
      </c>
    </row>
    <row r="16" spans="1:7" ht="16.5" customHeight="1">
      <c r="A16" s="312"/>
      <c r="B16" s="315" t="s">
        <v>339</v>
      </c>
      <c r="C16" s="16" t="s">
        <v>96</v>
      </c>
      <c r="D16" s="315"/>
      <c r="E16" s="315"/>
      <c r="F16" s="316" t="s">
        <v>340</v>
      </c>
      <c r="G16" s="317"/>
    </row>
    <row r="17" spans="1:7" ht="12.75">
      <c r="A17" s="312" t="s">
        <v>341</v>
      </c>
      <c r="B17" s="470" t="s">
        <v>342</v>
      </c>
      <c r="C17" s="470"/>
      <c r="D17" s="470"/>
      <c r="E17" s="470"/>
      <c r="F17" s="316" t="s">
        <v>343</v>
      </c>
      <c r="G17" s="318" t="s">
        <v>344</v>
      </c>
    </row>
    <row r="18" spans="1:7" ht="12.75">
      <c r="A18" s="312" t="s">
        <v>345</v>
      </c>
      <c r="B18" s="470"/>
      <c r="C18" s="470"/>
      <c r="D18" s="470"/>
      <c r="E18" s="470"/>
      <c r="F18" s="316"/>
      <c r="G18" s="317"/>
    </row>
    <row r="19" spans="1:7" ht="15">
      <c r="A19" s="312" t="s">
        <v>346</v>
      </c>
      <c r="B19" s="470"/>
      <c r="C19" s="470"/>
      <c r="D19" s="470"/>
      <c r="E19" s="470"/>
      <c r="F19" s="316" t="s">
        <v>347</v>
      </c>
      <c r="G19" s="319" t="s">
        <v>348</v>
      </c>
    </row>
    <row r="20" spans="1:7" ht="14.25">
      <c r="A20" s="312" t="s">
        <v>349</v>
      </c>
      <c r="B20" s="320"/>
      <c r="C20" s="320"/>
      <c r="D20" s="320"/>
      <c r="E20" s="320"/>
      <c r="F20" s="316" t="s">
        <v>45</v>
      </c>
      <c r="G20" s="317">
        <v>383</v>
      </c>
    </row>
    <row r="21" spans="1:7" ht="15.75" thickBot="1">
      <c r="A21" s="312" t="s">
        <v>350</v>
      </c>
      <c r="B21" s="321" t="s">
        <v>351</v>
      </c>
      <c r="C21" s="322"/>
      <c r="D21" s="322"/>
      <c r="E21" s="322"/>
      <c r="F21" s="316" t="s">
        <v>352</v>
      </c>
      <c r="G21" s="323"/>
    </row>
    <row r="22" spans="1:7" ht="13.5" thickBot="1">
      <c r="A22" s="312" t="s">
        <v>353</v>
      </c>
      <c r="B22" s="315"/>
      <c r="C22" s="315"/>
      <c r="D22" s="315"/>
      <c r="E22" s="315"/>
      <c r="F22" s="316"/>
      <c r="G22" s="324"/>
    </row>
    <row r="23" spans="1:7" s="16" customFormat="1" ht="12.75">
      <c r="A23" s="471" t="s">
        <v>354</v>
      </c>
      <c r="B23" s="474" t="s">
        <v>355</v>
      </c>
      <c r="C23" s="477" t="s">
        <v>356</v>
      </c>
      <c r="D23" s="480" t="s">
        <v>357</v>
      </c>
      <c r="E23" s="481"/>
      <c r="F23" s="484" t="s">
        <v>358</v>
      </c>
      <c r="G23" s="485"/>
    </row>
    <row r="24" spans="1:7" s="16" customFormat="1" ht="12.75">
      <c r="A24" s="472"/>
      <c r="B24" s="475"/>
      <c r="C24" s="478"/>
      <c r="D24" s="482"/>
      <c r="E24" s="483"/>
      <c r="F24" s="486"/>
      <c r="G24" s="487"/>
    </row>
    <row r="25" spans="1:7" s="16" customFormat="1" ht="13.5" thickBot="1">
      <c r="A25" s="473"/>
      <c r="B25" s="476"/>
      <c r="C25" s="479"/>
      <c r="D25" s="326" t="s">
        <v>359</v>
      </c>
      <c r="E25" s="325" t="s">
        <v>360</v>
      </c>
      <c r="F25" s="327" t="s">
        <v>361</v>
      </c>
      <c r="G25" s="328" t="s">
        <v>362</v>
      </c>
    </row>
    <row r="26" spans="1:7" s="16" customFormat="1" ht="13.5" thickBot="1">
      <c r="A26" s="329">
        <v>1</v>
      </c>
      <c r="B26" s="330">
        <v>2</v>
      </c>
      <c r="C26" s="331">
        <v>3</v>
      </c>
      <c r="D26" s="332">
        <v>4</v>
      </c>
      <c r="E26" s="331">
        <v>5</v>
      </c>
      <c r="F26" s="333">
        <v>6</v>
      </c>
      <c r="G26" s="334">
        <v>7</v>
      </c>
    </row>
    <row r="27" spans="1:7" s="16" customFormat="1" ht="16.5" thickBot="1">
      <c r="A27" s="488" t="s">
        <v>363</v>
      </c>
      <c r="B27" s="489"/>
      <c r="C27" s="489"/>
      <c r="D27" s="489"/>
      <c r="E27" s="490"/>
      <c r="F27" s="335">
        <f>F28+F29+F30+F31+F33+F32</f>
        <v>771750</v>
      </c>
      <c r="G27" s="335">
        <f>G28+G29+G30+G31+G33+G32</f>
        <v>771750</v>
      </c>
    </row>
    <row r="28" spans="1:7" s="342" customFormat="1" ht="15">
      <c r="A28" s="336" t="s">
        <v>364</v>
      </c>
      <c r="B28" s="337">
        <v>612</v>
      </c>
      <c r="C28" s="338" t="s">
        <v>365</v>
      </c>
      <c r="D28" s="339"/>
      <c r="E28" s="338"/>
      <c r="F28" s="340">
        <f>бюджет!C55</f>
        <v>391750</v>
      </c>
      <c r="G28" s="341">
        <f aca="true" t="shared" si="0" ref="G28:G33">F28</f>
        <v>391750</v>
      </c>
    </row>
    <row r="29" spans="1:7" s="342" customFormat="1" ht="15">
      <c r="A29" s="336" t="s">
        <v>50</v>
      </c>
      <c r="B29" s="337">
        <v>612</v>
      </c>
      <c r="C29" s="338" t="s">
        <v>366</v>
      </c>
      <c r="D29" s="339"/>
      <c r="E29" s="338"/>
      <c r="F29" s="340">
        <f>бюджет!C63</f>
        <v>300000</v>
      </c>
      <c r="G29" s="341">
        <f t="shared" si="0"/>
        <v>300000</v>
      </c>
    </row>
    <row r="30" spans="1:7" s="342" customFormat="1" ht="15">
      <c r="A30" s="336" t="s">
        <v>367</v>
      </c>
      <c r="B30" s="337">
        <v>612</v>
      </c>
      <c r="C30" s="338" t="s">
        <v>368</v>
      </c>
      <c r="D30" s="339"/>
      <c r="E30" s="338"/>
      <c r="F30" s="340">
        <f>бюджет!C59</f>
        <v>80000</v>
      </c>
      <c r="G30" s="341">
        <f t="shared" si="0"/>
        <v>80000</v>
      </c>
    </row>
    <row r="31" spans="1:7" s="342" customFormat="1" ht="15">
      <c r="A31" s="343" t="s">
        <v>369</v>
      </c>
      <c r="B31" s="344">
        <v>612</v>
      </c>
      <c r="C31" s="345" t="s">
        <v>370</v>
      </c>
      <c r="D31" s="346"/>
      <c r="E31" s="345"/>
      <c r="F31" s="347">
        <f>бюджет!C58</f>
        <v>0</v>
      </c>
      <c r="G31" s="348">
        <f t="shared" si="0"/>
        <v>0</v>
      </c>
    </row>
    <row r="32" spans="1:7" s="342" customFormat="1" ht="15.75">
      <c r="A32" s="24" t="s">
        <v>315</v>
      </c>
      <c r="B32" s="344">
        <v>612</v>
      </c>
      <c r="C32" s="67" t="s">
        <v>116</v>
      </c>
      <c r="D32" s="346"/>
      <c r="E32" s="345"/>
      <c r="F32" s="347">
        <f>бюджет!C64</f>
        <v>0</v>
      </c>
      <c r="G32" s="348">
        <f t="shared" si="0"/>
        <v>0</v>
      </c>
    </row>
    <row r="33" spans="1:7" s="342" customFormat="1" ht="15.75" thickBot="1">
      <c r="A33" s="343" t="s">
        <v>371</v>
      </c>
      <c r="B33" s="344">
        <v>612</v>
      </c>
      <c r="C33" s="345" t="s">
        <v>372</v>
      </c>
      <c r="D33" s="346"/>
      <c r="E33" s="345"/>
      <c r="F33" s="347">
        <f>бюджет!C60</f>
        <v>0</v>
      </c>
      <c r="G33" s="348">
        <f t="shared" si="0"/>
        <v>0</v>
      </c>
    </row>
    <row r="34" spans="1:8" s="342" customFormat="1" ht="16.5" thickBot="1">
      <c r="A34" s="488" t="s">
        <v>373</v>
      </c>
      <c r="B34" s="489"/>
      <c r="C34" s="489"/>
      <c r="D34" s="489"/>
      <c r="E34" s="490"/>
      <c r="F34" s="349">
        <f>F35+F37+F36</f>
        <v>98485</v>
      </c>
      <c r="G34" s="349">
        <f>G35+G37+G36</f>
        <v>98485</v>
      </c>
      <c r="H34" s="350"/>
    </row>
    <row r="35" spans="1:7" s="342" customFormat="1" ht="15">
      <c r="A35" s="351" t="s">
        <v>367</v>
      </c>
      <c r="B35" s="352">
        <v>612</v>
      </c>
      <c r="C35" s="353" t="s">
        <v>374</v>
      </c>
      <c r="D35" s="354"/>
      <c r="E35" s="353"/>
      <c r="F35" s="355">
        <f>бюджет!C61</f>
        <v>42310</v>
      </c>
      <c r="G35" s="356">
        <f>F35</f>
        <v>42310</v>
      </c>
    </row>
    <row r="36" spans="1:7" s="342" customFormat="1" ht="15">
      <c r="A36" s="336" t="s">
        <v>375</v>
      </c>
      <c r="B36" s="337">
        <v>612</v>
      </c>
      <c r="C36" s="338" t="s">
        <v>376</v>
      </c>
      <c r="D36" s="339"/>
      <c r="E36" s="338"/>
      <c r="F36" s="357">
        <v>0</v>
      </c>
      <c r="G36" s="358">
        <f>F36</f>
        <v>0</v>
      </c>
    </row>
    <row r="37" spans="1:7" s="342" customFormat="1" ht="15.75" thickBot="1">
      <c r="A37" s="359" t="s">
        <v>32</v>
      </c>
      <c r="B37" s="344">
        <v>612</v>
      </c>
      <c r="C37" s="345" t="s">
        <v>377</v>
      </c>
      <c r="D37" s="346"/>
      <c r="E37" s="345"/>
      <c r="F37" s="347">
        <f>бюджет!C62</f>
        <v>56175</v>
      </c>
      <c r="G37" s="348">
        <f>F37</f>
        <v>56175</v>
      </c>
    </row>
    <row r="38" spans="1:7" s="342" customFormat="1" ht="14.25">
      <c r="A38" s="491" t="s">
        <v>378</v>
      </c>
      <c r="B38" s="492"/>
      <c r="C38" s="492"/>
      <c r="D38" s="492"/>
      <c r="E38" s="360"/>
      <c r="F38" s="361">
        <f>F27+F34</f>
        <v>870235</v>
      </c>
      <c r="G38" s="361">
        <f>G27+G34</f>
        <v>870235</v>
      </c>
    </row>
    <row r="39" spans="1:3" ht="29.25" customHeight="1">
      <c r="A39" s="16" t="s">
        <v>99</v>
      </c>
      <c r="C39" s="16" t="s">
        <v>98</v>
      </c>
    </row>
    <row r="40" spans="1:3" ht="13.5" thickBot="1">
      <c r="A40" s="17" t="s">
        <v>51</v>
      </c>
      <c r="C40" s="17" t="s">
        <v>49</v>
      </c>
    </row>
    <row r="41" spans="1:7" ht="12.75">
      <c r="A41" s="17"/>
      <c r="C41" s="17"/>
      <c r="E41" s="493" t="s">
        <v>379</v>
      </c>
      <c r="F41" s="494"/>
      <c r="G41" s="495"/>
    </row>
    <row r="42" spans="1:7" ht="12.75">
      <c r="A42" s="16" t="s">
        <v>100</v>
      </c>
      <c r="C42" s="16" t="s">
        <v>101</v>
      </c>
      <c r="E42" s="496" t="s">
        <v>380</v>
      </c>
      <c r="F42" s="497"/>
      <c r="G42" s="498"/>
    </row>
    <row r="43" spans="1:7" ht="12.75">
      <c r="A43" s="17" t="s">
        <v>102</v>
      </c>
      <c r="C43" s="16" t="s">
        <v>52</v>
      </c>
      <c r="E43" s="362" t="s">
        <v>381</v>
      </c>
      <c r="F43" s="363"/>
      <c r="G43" s="324"/>
    </row>
    <row r="44" spans="1:7" ht="12.75">
      <c r="A44" s="17"/>
      <c r="C44" s="17"/>
      <c r="E44" s="362" t="s">
        <v>382</v>
      </c>
      <c r="F44" s="363"/>
      <c r="G44" s="324"/>
    </row>
    <row r="45" spans="1:7" ht="12.75">
      <c r="A45" s="16" t="s">
        <v>383</v>
      </c>
      <c r="E45" s="362" t="s">
        <v>384</v>
      </c>
      <c r="F45" s="363"/>
      <c r="G45" s="324"/>
    </row>
    <row r="46" spans="1:7" ht="13.5" thickBot="1">
      <c r="A46" s="16" t="s">
        <v>389</v>
      </c>
      <c r="C46" s="16" t="s">
        <v>390</v>
      </c>
      <c r="E46" s="364" t="s">
        <v>385</v>
      </c>
      <c r="F46" s="365"/>
      <c r="G46" s="366"/>
    </row>
    <row r="47" spans="1:3" ht="12.75">
      <c r="A47" s="17" t="s">
        <v>386</v>
      </c>
      <c r="C47" s="17" t="s">
        <v>52</v>
      </c>
    </row>
    <row r="48" ht="12.75">
      <c r="A48" s="17"/>
    </row>
    <row r="49" spans="1:3" ht="12.75">
      <c r="A49" s="16"/>
      <c r="B49" s="16"/>
      <c r="C49" s="16"/>
    </row>
    <row r="50" spans="1:3" ht="15.75">
      <c r="A50" s="367"/>
      <c r="B50" s="16"/>
      <c r="C50" s="16"/>
    </row>
    <row r="53" spans="1:7" ht="15">
      <c r="A53" s="299"/>
      <c r="D53" s="299"/>
      <c r="E53" s="299"/>
      <c r="F53" s="299"/>
      <c r="G53" s="300" t="s">
        <v>33</v>
      </c>
    </row>
    <row r="54" spans="1:7" ht="15">
      <c r="A54" s="299"/>
      <c r="D54" s="299"/>
      <c r="E54" s="299"/>
      <c r="F54" s="299"/>
      <c r="G54" s="301" t="s">
        <v>325</v>
      </c>
    </row>
    <row r="55" spans="1:7" ht="14.25">
      <c r="A55" s="299"/>
      <c r="D55" s="299"/>
      <c r="E55" s="299"/>
      <c r="F55" s="381"/>
      <c r="G55" s="382" t="s">
        <v>34</v>
      </c>
    </row>
    <row r="56" spans="1:7" ht="15">
      <c r="A56" s="299"/>
      <c r="D56" s="299"/>
      <c r="E56" s="299"/>
      <c r="F56" s="381"/>
      <c r="G56" s="300" t="s">
        <v>326</v>
      </c>
    </row>
    <row r="57" spans="1:7" ht="15">
      <c r="A57" s="299"/>
      <c r="D57" s="299"/>
      <c r="E57" s="299"/>
      <c r="F57" s="299"/>
      <c r="G57" s="300" t="s">
        <v>327</v>
      </c>
    </row>
    <row r="58" spans="1:7" ht="14.25">
      <c r="A58" s="299"/>
      <c r="D58" s="299"/>
      <c r="E58" s="299"/>
      <c r="F58" s="381"/>
      <c r="G58" s="382" t="s">
        <v>328</v>
      </c>
    </row>
    <row r="59" spans="1:7" ht="15">
      <c r="A59" s="299"/>
      <c r="D59" s="299"/>
      <c r="E59" s="299"/>
      <c r="F59" s="300" t="s">
        <v>329</v>
      </c>
      <c r="G59" s="301" t="s">
        <v>430</v>
      </c>
    </row>
    <row r="60" spans="1:7" ht="15">
      <c r="A60" s="299"/>
      <c r="D60" s="299"/>
      <c r="E60" s="299"/>
      <c r="F60" s="299"/>
      <c r="G60" s="300" t="s">
        <v>331</v>
      </c>
    </row>
    <row r="61" spans="1:7" ht="15">
      <c r="A61" s="299"/>
      <c r="D61" s="299"/>
      <c r="E61" s="299"/>
      <c r="F61" s="299"/>
      <c r="G61" s="300" t="s">
        <v>445</v>
      </c>
    </row>
    <row r="62" spans="1:7" ht="15">
      <c r="A62" s="468" t="s">
        <v>332</v>
      </c>
      <c r="B62" s="468"/>
      <c r="C62" s="468"/>
      <c r="D62" s="468"/>
      <c r="E62" s="468"/>
      <c r="F62" s="302"/>
      <c r="G62" s="303"/>
    </row>
    <row r="63" spans="1:7" ht="15">
      <c r="A63" s="304" t="s">
        <v>431</v>
      </c>
      <c r="B63" s="304"/>
      <c r="C63" s="304"/>
      <c r="D63" s="304"/>
      <c r="E63" s="304"/>
      <c r="F63" s="305"/>
      <c r="G63" s="303"/>
    </row>
    <row r="64" spans="1:7" ht="15.75" thickBot="1">
      <c r="A64" s="468" t="s">
        <v>432</v>
      </c>
      <c r="B64" s="468"/>
      <c r="C64" s="468"/>
      <c r="D64" s="468"/>
      <c r="E64" s="468"/>
      <c r="F64" s="306"/>
      <c r="G64" s="307" t="s">
        <v>37</v>
      </c>
    </row>
    <row r="65" spans="1:7" ht="15.75">
      <c r="A65" s="469" t="s">
        <v>433</v>
      </c>
      <c r="B65" s="469"/>
      <c r="C65" s="469"/>
      <c r="D65" s="469"/>
      <c r="E65" s="469"/>
      <c r="F65" s="305" t="s">
        <v>335</v>
      </c>
      <c r="G65" s="308">
        <v>501016</v>
      </c>
    </row>
    <row r="66" spans="1:7" ht="14.25">
      <c r="A66" s="299"/>
      <c r="B66" s="499" t="str">
        <f>'[8]Учреждения'!$B$31</f>
        <v>МУНИЦИПАЛЬНОЕ ДОШКОЛЬНОЕ ОБРАЗОВАТЕЛЬНОЕ УЧРЕЖДЕНИЕ ДЕТСКИЙ САД КОМБИНИРОВАННОГО ВИДА № 88</v>
      </c>
      <c r="C66" s="499"/>
      <c r="D66" s="499"/>
      <c r="E66" s="499"/>
      <c r="F66" s="310" t="s">
        <v>39</v>
      </c>
      <c r="G66" s="311">
        <v>43096</v>
      </c>
    </row>
    <row r="67" spans="1:7" ht="25.5" customHeight="1">
      <c r="A67" s="312" t="s">
        <v>337</v>
      </c>
      <c r="B67" s="499"/>
      <c r="C67" s="499"/>
      <c r="D67" s="499"/>
      <c r="E67" s="499"/>
      <c r="F67" s="316" t="s">
        <v>40</v>
      </c>
      <c r="G67" s="317"/>
    </row>
    <row r="68" spans="1:7" ht="15">
      <c r="A68" s="312"/>
      <c r="B68" s="383" t="s">
        <v>339</v>
      </c>
      <c r="C68" s="278">
        <f>'[8]Учреждения'!$D$31</f>
        <v>2703033941</v>
      </c>
      <c r="D68" s="320" t="s">
        <v>434</v>
      </c>
      <c r="E68" s="315"/>
      <c r="F68" s="316" t="s">
        <v>340</v>
      </c>
      <c r="G68" s="317"/>
    </row>
    <row r="69" spans="1:7" ht="12.75">
      <c r="A69" s="312" t="s">
        <v>341</v>
      </c>
      <c r="B69" s="500" t="s">
        <v>342</v>
      </c>
      <c r="C69" s="500"/>
      <c r="D69" s="500"/>
      <c r="E69" s="500"/>
      <c r="F69" s="316" t="s">
        <v>343</v>
      </c>
      <c r="G69" s="318" t="s">
        <v>344</v>
      </c>
    </row>
    <row r="70" spans="1:7" ht="12.75">
      <c r="A70" s="312" t="s">
        <v>345</v>
      </c>
      <c r="B70" s="500"/>
      <c r="C70" s="500"/>
      <c r="D70" s="500"/>
      <c r="E70" s="500"/>
      <c r="F70" s="316"/>
      <c r="G70" s="317"/>
    </row>
    <row r="71" spans="1:7" ht="15">
      <c r="A71" s="312" t="s">
        <v>346</v>
      </c>
      <c r="B71" s="500"/>
      <c r="C71" s="500"/>
      <c r="D71" s="500"/>
      <c r="E71" s="500"/>
      <c r="F71" s="316" t="s">
        <v>347</v>
      </c>
      <c r="G71" s="319" t="s">
        <v>348</v>
      </c>
    </row>
    <row r="72" spans="1:7" ht="12.75">
      <c r="A72" s="312" t="s">
        <v>349</v>
      </c>
      <c r="B72" s="315"/>
      <c r="C72" s="315"/>
      <c r="D72" s="315"/>
      <c r="E72" s="315"/>
      <c r="F72" s="316" t="s">
        <v>45</v>
      </c>
      <c r="G72" s="317">
        <v>383</v>
      </c>
    </row>
    <row r="73" spans="1:7" ht="13.5" thickBot="1">
      <c r="A73" s="312" t="s">
        <v>350</v>
      </c>
      <c r="B73" s="313" t="s">
        <v>435</v>
      </c>
      <c r="C73" s="314"/>
      <c r="D73" s="314"/>
      <c r="E73" s="314"/>
      <c r="F73" s="316" t="s">
        <v>352</v>
      </c>
      <c r="G73" s="323"/>
    </row>
    <row r="74" spans="1:7" ht="13.5" thickBot="1">
      <c r="A74" s="312" t="s">
        <v>353</v>
      </c>
      <c r="B74" s="315"/>
      <c r="C74" s="315"/>
      <c r="D74" s="315"/>
      <c r="E74" s="315"/>
      <c r="F74" s="316"/>
      <c r="G74" s="324"/>
    </row>
    <row r="75" spans="1:7" ht="12.75">
      <c r="A75" s="501" t="s">
        <v>354</v>
      </c>
      <c r="B75" s="504" t="s">
        <v>355</v>
      </c>
      <c r="C75" s="477" t="s">
        <v>356</v>
      </c>
      <c r="D75" s="508" t="s">
        <v>436</v>
      </c>
      <c r="E75" s="508"/>
      <c r="F75" s="509" t="s">
        <v>358</v>
      </c>
      <c r="G75" s="509"/>
    </row>
    <row r="76" spans="1:7" ht="12.75">
      <c r="A76" s="502"/>
      <c r="B76" s="505"/>
      <c r="C76" s="478"/>
      <c r="D76" s="508"/>
      <c r="E76" s="508"/>
      <c r="F76" s="509"/>
      <c r="G76" s="509"/>
    </row>
    <row r="77" spans="1:7" ht="13.5" thickBot="1">
      <c r="A77" s="503"/>
      <c r="B77" s="506"/>
      <c r="C77" s="507"/>
      <c r="D77" s="384" t="s">
        <v>359</v>
      </c>
      <c r="E77" s="384" t="s">
        <v>360</v>
      </c>
      <c r="F77" s="385" t="s">
        <v>361</v>
      </c>
      <c r="G77" s="385" t="s">
        <v>362</v>
      </c>
    </row>
    <row r="78" spans="1:7" ht="13.5" thickBot="1">
      <c r="A78" s="386">
        <v>1</v>
      </c>
      <c r="B78" s="387">
        <v>2</v>
      </c>
      <c r="C78" s="388">
        <v>3</v>
      </c>
      <c r="D78" s="389">
        <v>4</v>
      </c>
      <c r="E78" s="389">
        <v>5</v>
      </c>
      <c r="F78" s="390">
        <v>6</v>
      </c>
      <c r="G78" s="391">
        <v>7</v>
      </c>
    </row>
    <row r="79" spans="1:7" ht="16.5" thickBot="1">
      <c r="A79" s="488" t="s">
        <v>363</v>
      </c>
      <c r="B79" s="489"/>
      <c r="C79" s="489"/>
      <c r="D79" s="489"/>
      <c r="E79" s="490"/>
      <c r="F79" s="392">
        <f>F81+F82+F83+F84+F85+F80</f>
        <v>771750</v>
      </c>
      <c r="G79" s="392">
        <f>G81+G82+G83+G84+G85</f>
        <v>771750</v>
      </c>
    </row>
    <row r="80" spans="1:7" ht="15.75">
      <c r="A80" s="393" t="s">
        <v>437</v>
      </c>
      <c r="B80" s="394">
        <v>612</v>
      </c>
      <c r="C80" s="395">
        <v>180</v>
      </c>
      <c r="D80" s="339"/>
      <c r="E80" s="396"/>
      <c r="F80" s="420">
        <f>F27</f>
        <v>771750</v>
      </c>
      <c r="G80" s="341"/>
    </row>
    <row r="81" spans="1:7" ht="15">
      <c r="A81" s="336" t="s">
        <v>364</v>
      </c>
      <c r="B81" s="337">
        <v>612</v>
      </c>
      <c r="C81" s="338" t="s">
        <v>416</v>
      </c>
      <c r="D81" s="339"/>
      <c r="E81" s="338"/>
      <c r="F81" s="340"/>
      <c r="G81" s="341">
        <f>G28</f>
        <v>391750</v>
      </c>
    </row>
    <row r="82" spans="1:7" ht="15">
      <c r="A82" s="336" t="s">
        <v>50</v>
      </c>
      <c r="B82" s="337">
        <v>612</v>
      </c>
      <c r="C82" s="338" t="s">
        <v>438</v>
      </c>
      <c r="D82" s="339"/>
      <c r="E82" s="338"/>
      <c r="F82" s="340"/>
      <c r="G82" s="341">
        <f>G29</f>
        <v>300000</v>
      </c>
    </row>
    <row r="83" spans="1:7" ht="15.75" thickBot="1">
      <c r="A83" s="336" t="s">
        <v>367</v>
      </c>
      <c r="B83" s="337">
        <v>612</v>
      </c>
      <c r="C83" s="338" t="s">
        <v>427</v>
      </c>
      <c r="D83" s="339"/>
      <c r="E83" s="338"/>
      <c r="F83" s="340"/>
      <c r="G83" s="341">
        <f>G30</f>
        <v>80000</v>
      </c>
    </row>
    <row r="84" spans="1:7" ht="15" hidden="1">
      <c r="A84" s="343" t="s">
        <v>369</v>
      </c>
      <c r="B84" s="344">
        <v>612</v>
      </c>
      <c r="C84" s="345" t="s">
        <v>427</v>
      </c>
      <c r="D84" s="346"/>
      <c r="E84" s="345"/>
      <c r="F84" s="347"/>
      <c r="G84" s="348">
        <v>0</v>
      </c>
    </row>
    <row r="85" spans="1:7" ht="15.75" hidden="1" thickBot="1">
      <c r="A85" s="359" t="s">
        <v>371</v>
      </c>
      <c r="B85" s="344">
        <v>612</v>
      </c>
      <c r="C85" s="345" t="s">
        <v>201</v>
      </c>
      <c r="D85" s="346"/>
      <c r="E85" s="345"/>
      <c r="F85" s="347"/>
      <c r="G85" s="348">
        <v>0</v>
      </c>
    </row>
    <row r="86" spans="1:7" ht="16.5" thickBot="1">
      <c r="A86" s="488" t="s">
        <v>373</v>
      </c>
      <c r="B86" s="489"/>
      <c r="C86" s="489"/>
      <c r="D86" s="510"/>
      <c r="E86" s="511"/>
      <c r="F86" s="397">
        <f>F88+F90+F89+F87</f>
        <v>98485</v>
      </c>
      <c r="G86" s="398">
        <f>G88+G90+G89+G87</f>
        <v>98485</v>
      </c>
    </row>
    <row r="87" spans="1:7" ht="15.75">
      <c r="A87" s="399" t="s">
        <v>437</v>
      </c>
      <c r="B87" s="400">
        <v>612</v>
      </c>
      <c r="C87" s="401">
        <v>180</v>
      </c>
      <c r="D87" s="402"/>
      <c r="E87" s="403"/>
      <c r="F87" s="404">
        <f>F34</f>
        <v>98485</v>
      </c>
      <c r="G87" s="405"/>
    </row>
    <row r="88" spans="1:7" ht="15">
      <c r="A88" s="406" t="s">
        <v>367</v>
      </c>
      <c r="B88" s="339">
        <v>612</v>
      </c>
      <c r="C88" s="407" t="s">
        <v>439</v>
      </c>
      <c r="D88" s="337"/>
      <c r="E88" s="407"/>
      <c r="F88" s="340"/>
      <c r="G88" s="341">
        <f>G35</f>
        <v>42310</v>
      </c>
    </row>
    <row r="89" spans="1:7" ht="15" hidden="1">
      <c r="A89" s="408" t="s">
        <v>375</v>
      </c>
      <c r="B89" s="339">
        <v>612</v>
      </c>
      <c r="C89" s="407" t="s">
        <v>440</v>
      </c>
      <c r="D89" s="337"/>
      <c r="E89" s="407"/>
      <c r="F89" s="340"/>
      <c r="G89" s="341">
        <v>0</v>
      </c>
    </row>
    <row r="90" spans="1:7" ht="15.75" thickBot="1">
      <c r="A90" s="409" t="s">
        <v>32</v>
      </c>
      <c r="B90" s="410">
        <v>612</v>
      </c>
      <c r="C90" s="411" t="s">
        <v>441</v>
      </c>
      <c r="D90" s="412"/>
      <c r="E90" s="411"/>
      <c r="F90" s="413"/>
      <c r="G90" s="414">
        <f>G37</f>
        <v>56175</v>
      </c>
    </row>
    <row r="91" spans="1:7" ht="14.25">
      <c r="A91" s="491" t="s">
        <v>378</v>
      </c>
      <c r="B91" s="492"/>
      <c r="C91" s="492"/>
      <c r="D91" s="512"/>
      <c r="E91" s="415"/>
      <c r="F91" s="416">
        <f>F79+F86</f>
        <v>870235</v>
      </c>
      <c r="G91" s="416">
        <f>G79+G86</f>
        <v>870235</v>
      </c>
    </row>
    <row r="92" spans="1:7" ht="12.75" customHeight="1">
      <c r="A92" s="417"/>
      <c r="B92" s="417"/>
      <c r="C92" s="417"/>
      <c r="D92" s="417"/>
      <c r="E92" s="418"/>
      <c r="F92" s="419"/>
      <c r="G92" s="419"/>
    </row>
    <row r="93" spans="1:7" ht="14.25" hidden="1">
      <c r="A93" s="417"/>
      <c r="B93" s="417"/>
      <c r="C93" s="417"/>
      <c r="D93" s="417"/>
      <c r="E93" s="418"/>
      <c r="F93" s="419"/>
      <c r="G93" s="419"/>
    </row>
    <row r="94" spans="1:3" ht="12.75">
      <c r="A94" s="16" t="s">
        <v>414</v>
      </c>
      <c r="B94" s="315"/>
      <c r="C94" s="16" t="s">
        <v>98</v>
      </c>
    </row>
    <row r="95" spans="1:3" ht="13.5" thickBot="1">
      <c r="A95" s="17" t="s">
        <v>51</v>
      </c>
      <c r="C95" s="17" t="s">
        <v>49</v>
      </c>
    </row>
    <row r="96" spans="1:7" ht="12.75">
      <c r="A96" s="17"/>
      <c r="C96" s="17"/>
      <c r="E96" s="493" t="s">
        <v>379</v>
      </c>
      <c r="F96" s="494"/>
      <c r="G96" s="495"/>
    </row>
    <row r="97" spans="1:7" ht="12.75">
      <c r="A97" s="16" t="s">
        <v>442</v>
      </c>
      <c r="C97" s="16" t="s">
        <v>443</v>
      </c>
      <c r="E97" s="496" t="s">
        <v>380</v>
      </c>
      <c r="F97" s="497"/>
      <c r="G97" s="498"/>
    </row>
    <row r="98" spans="1:7" ht="12.75">
      <c r="A98" s="17" t="s">
        <v>102</v>
      </c>
      <c r="C98" s="16" t="s">
        <v>52</v>
      </c>
      <c r="E98" s="362" t="s">
        <v>381</v>
      </c>
      <c r="F98" s="363"/>
      <c r="G98" s="324"/>
    </row>
    <row r="99" spans="1:7" ht="12.75">
      <c r="A99" s="17"/>
      <c r="C99" s="17"/>
      <c r="E99" s="362" t="s">
        <v>382</v>
      </c>
      <c r="F99" s="363"/>
      <c r="G99" s="324"/>
    </row>
    <row r="100" spans="1:7" ht="12.75">
      <c r="A100" s="16" t="s">
        <v>383</v>
      </c>
      <c r="E100" s="362" t="s">
        <v>384</v>
      </c>
      <c r="F100" s="363"/>
      <c r="G100" s="324"/>
    </row>
    <row r="101" spans="1:7" ht="13.5" thickBot="1">
      <c r="A101" s="16" t="s">
        <v>411</v>
      </c>
      <c r="C101" s="16" t="s">
        <v>412</v>
      </c>
      <c r="E101" s="364" t="s">
        <v>385</v>
      </c>
      <c r="F101" s="365"/>
      <c r="G101" s="366"/>
    </row>
    <row r="102" spans="1:3" ht="12.75">
      <c r="A102" s="17" t="s">
        <v>444</v>
      </c>
      <c r="C102" s="17" t="s">
        <v>52</v>
      </c>
    </row>
    <row r="103" ht="12.75">
      <c r="A103" s="17"/>
    </row>
    <row r="104" spans="1:3" ht="15.75">
      <c r="A104" s="367" t="s">
        <v>446</v>
      </c>
      <c r="B104" s="16"/>
      <c r="C104" s="16"/>
    </row>
  </sheetData>
  <sheetProtection/>
  <mergeCells count="34">
    <mergeCell ref="F75:G76"/>
    <mergeCell ref="A79:E79"/>
    <mergeCell ref="A86:E86"/>
    <mergeCell ref="A91:D91"/>
    <mergeCell ref="E96:G96"/>
    <mergeCell ref="E97:G97"/>
    <mergeCell ref="A62:E62"/>
    <mergeCell ref="A64:E64"/>
    <mergeCell ref="A65:E65"/>
    <mergeCell ref="B66:E67"/>
    <mergeCell ref="B69:E71"/>
    <mergeCell ref="A75:A77"/>
    <mergeCell ref="B75:B77"/>
    <mergeCell ref="C75:C77"/>
    <mergeCell ref="D75:E76"/>
    <mergeCell ref="F23:G24"/>
    <mergeCell ref="A27:E27"/>
    <mergeCell ref="A34:E34"/>
    <mergeCell ref="A38:D38"/>
    <mergeCell ref="E41:G41"/>
    <mergeCell ref="E42:G42"/>
    <mergeCell ref="A12:E12"/>
    <mergeCell ref="A13:E13"/>
    <mergeCell ref="B17:E19"/>
    <mergeCell ref="A23:A25"/>
    <mergeCell ref="B23:B25"/>
    <mergeCell ref="C23:C25"/>
    <mergeCell ref="D23:E24"/>
    <mergeCell ref="F2:G2"/>
    <mergeCell ref="F3:G3"/>
    <mergeCell ref="F4:G4"/>
    <mergeCell ref="F5:G5"/>
    <mergeCell ref="F6:G6"/>
    <mergeCell ref="A10:E10"/>
  </mergeCells>
  <printOptions/>
  <pageMargins left="0.7874015748031497" right="0" top="0.7874015748031497" bottom="0" header="0.31496062992125984" footer="0.31496062992125984"/>
  <pageSetup horizontalDpi="600" verticalDpi="600" orientation="landscape" paperSize="9" scale="69" r:id="rId1"/>
  <rowBreaks count="1" manualBreakCount="1">
    <brk id="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475"/>
  <sheetViews>
    <sheetView zoomScalePageLayoutView="0" workbookViewId="0" topLeftCell="A29">
      <selection activeCell="I22" sqref="I22:I27"/>
    </sheetView>
  </sheetViews>
  <sheetFormatPr defaultColWidth="9.140625" defaultRowHeight="15"/>
  <cols>
    <col min="2" max="2" width="4.8515625" style="0" customWidth="1"/>
    <col min="3" max="3" width="15.140625" style="0" customWidth="1"/>
    <col min="6" max="6" width="13.8515625" style="0" customWidth="1"/>
    <col min="7" max="7" width="15.28125" style="0" customWidth="1"/>
    <col min="8" max="8" width="12.00390625" style="0" customWidth="1"/>
    <col min="9" max="9" width="14.421875" style="0" customWidth="1"/>
  </cols>
  <sheetData>
    <row r="1" spans="1:13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>
      <c r="A2" s="518" t="s">
        <v>33</v>
      </c>
      <c r="B2" s="518"/>
      <c r="C2" s="518"/>
      <c r="D2" s="518"/>
      <c r="E2" s="518"/>
      <c r="F2" s="518"/>
      <c r="G2" s="518"/>
      <c r="H2" s="518"/>
      <c r="I2" s="518"/>
      <c r="J2" s="7"/>
      <c r="K2" s="7"/>
      <c r="L2" s="7"/>
      <c r="M2" s="7"/>
    </row>
    <row r="3" spans="1:13" ht="39" customHeight="1">
      <c r="A3" s="7"/>
      <c r="B3" s="7"/>
      <c r="C3" s="7"/>
      <c r="D3" s="7"/>
      <c r="E3" s="7"/>
      <c r="F3" s="7"/>
      <c r="G3" s="590" t="s">
        <v>448</v>
      </c>
      <c r="H3" s="590"/>
      <c r="I3" s="590"/>
      <c r="J3" s="7"/>
      <c r="K3" s="7"/>
      <c r="L3" s="7"/>
      <c r="M3" s="7"/>
    </row>
    <row r="4" spans="1:13" ht="15.75" hidden="1">
      <c r="A4" s="7"/>
      <c r="B4" s="7"/>
      <c r="C4" s="7"/>
      <c r="D4" s="7"/>
      <c r="E4" s="7"/>
      <c r="F4" s="7"/>
      <c r="G4" s="8"/>
      <c r="H4" s="8"/>
      <c r="I4" s="8"/>
      <c r="J4" s="7"/>
      <c r="K4" s="7"/>
      <c r="L4" s="7"/>
      <c r="M4" s="7"/>
    </row>
    <row r="5" spans="1:13" ht="15.75" customHeight="1">
      <c r="A5" s="519" t="s">
        <v>34</v>
      </c>
      <c r="B5" s="519"/>
      <c r="C5" s="519"/>
      <c r="D5" s="519"/>
      <c r="E5" s="519"/>
      <c r="F5" s="519"/>
      <c r="G5" s="519"/>
      <c r="H5" s="519"/>
      <c r="I5" s="519"/>
      <c r="J5" s="7"/>
      <c r="K5" s="7"/>
      <c r="L5" s="7"/>
      <c r="M5" s="7"/>
    </row>
    <row r="6" spans="1:13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75">
      <c r="A7" s="7"/>
      <c r="B7" s="7"/>
      <c r="C7" s="7"/>
      <c r="D7" s="7"/>
      <c r="E7" s="7"/>
      <c r="F7" s="7"/>
      <c r="G7" s="8"/>
      <c r="H7" s="8" t="s">
        <v>430</v>
      </c>
      <c r="I7" s="8"/>
      <c r="J7" s="7"/>
      <c r="K7" s="7"/>
      <c r="L7" s="7"/>
      <c r="M7" s="7"/>
    </row>
    <row r="8" spans="1:13" ht="15.75">
      <c r="A8" s="520" t="s">
        <v>35</v>
      </c>
      <c r="B8" s="520"/>
      <c r="C8" s="520"/>
      <c r="D8" s="520"/>
      <c r="E8" s="520"/>
      <c r="F8" s="520"/>
      <c r="G8" s="520"/>
      <c r="H8" s="520"/>
      <c r="I8" s="520"/>
      <c r="J8" s="7"/>
      <c r="K8" s="7"/>
      <c r="L8" s="7"/>
      <c r="M8" s="7"/>
    </row>
    <row r="9" spans="1:13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.75">
      <c r="A10" s="518" t="s">
        <v>447</v>
      </c>
      <c r="B10" s="518"/>
      <c r="C10" s="518"/>
      <c r="D10" s="518"/>
      <c r="E10" s="518"/>
      <c r="F10" s="518"/>
      <c r="G10" s="518"/>
      <c r="H10" s="518"/>
      <c r="I10" s="518"/>
      <c r="J10" s="7"/>
      <c r="K10" s="7"/>
      <c r="L10" s="7"/>
      <c r="M10" s="7"/>
    </row>
    <row r="11" spans="1:13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0.25">
      <c r="A15" s="521" t="s">
        <v>36</v>
      </c>
      <c r="B15" s="521"/>
      <c r="C15" s="521"/>
      <c r="D15" s="521"/>
      <c r="E15" s="521"/>
      <c r="F15" s="521"/>
      <c r="G15" s="521"/>
      <c r="H15" s="521"/>
      <c r="I15" s="521"/>
      <c r="J15" s="7"/>
      <c r="K15" s="7"/>
      <c r="L15" s="7"/>
      <c r="M15" s="7"/>
    </row>
    <row r="16" spans="1:13" ht="18.75">
      <c r="A16" s="513" t="s">
        <v>449</v>
      </c>
      <c r="B16" s="513"/>
      <c r="C16" s="513"/>
      <c r="D16" s="513"/>
      <c r="E16" s="513"/>
      <c r="F16" s="513"/>
      <c r="G16" s="513"/>
      <c r="H16" s="513"/>
      <c r="I16" s="513"/>
      <c r="J16" s="7"/>
      <c r="K16" s="7"/>
      <c r="L16" s="7"/>
      <c r="M16" s="7"/>
    </row>
    <row r="17" spans="1:13" ht="15.75">
      <c r="A17" s="514" t="s">
        <v>450</v>
      </c>
      <c r="B17" s="514"/>
      <c r="C17" s="514"/>
      <c r="D17" s="514"/>
      <c r="E17" s="514"/>
      <c r="F17" s="514"/>
      <c r="G17" s="514"/>
      <c r="H17" s="514"/>
      <c r="I17" s="9" t="s">
        <v>37</v>
      </c>
      <c r="J17" s="7"/>
      <c r="K17" s="7"/>
      <c r="L17" s="7"/>
      <c r="M17" s="7"/>
    </row>
    <row r="18" spans="1:13" ht="25.5" customHeight="1">
      <c r="A18" s="7"/>
      <c r="B18" s="7"/>
      <c r="C18" s="7"/>
      <c r="D18" s="7"/>
      <c r="E18" s="7"/>
      <c r="F18" s="7"/>
      <c r="G18" s="7"/>
      <c r="H18" s="10" t="s">
        <v>38</v>
      </c>
      <c r="I18" s="11"/>
      <c r="J18" s="7"/>
      <c r="K18" s="7"/>
      <c r="L18" s="7"/>
      <c r="M18" s="7"/>
    </row>
    <row r="19" spans="1:13" ht="15.75">
      <c r="A19" s="7"/>
      <c r="B19" s="7"/>
      <c r="C19" s="7"/>
      <c r="D19" s="7"/>
      <c r="E19" s="7"/>
      <c r="F19" s="7"/>
      <c r="G19" s="7"/>
      <c r="H19" s="12" t="s">
        <v>39</v>
      </c>
      <c r="I19" s="107">
        <v>43096</v>
      </c>
      <c r="J19" s="7"/>
      <c r="K19" s="7"/>
      <c r="L19" s="7"/>
      <c r="M19" s="7"/>
    </row>
    <row r="20" spans="1:13" ht="15.75">
      <c r="A20" s="7"/>
      <c r="B20" s="7"/>
      <c r="C20" s="7"/>
      <c r="D20" s="7"/>
      <c r="E20" s="7"/>
      <c r="F20" s="7"/>
      <c r="G20" s="7"/>
      <c r="H20" s="12"/>
      <c r="I20" s="14"/>
      <c r="J20" s="7"/>
      <c r="K20" s="7"/>
      <c r="L20" s="7"/>
      <c r="M20" s="7"/>
    </row>
    <row r="21" spans="1:13" ht="15.75">
      <c r="A21" s="7"/>
      <c r="B21" s="7"/>
      <c r="C21" s="7"/>
      <c r="D21" s="7"/>
      <c r="E21" s="7"/>
      <c r="F21" s="7"/>
      <c r="G21" s="7"/>
      <c r="H21" s="12"/>
      <c r="I21" s="14"/>
      <c r="J21" s="7"/>
      <c r="K21" s="7"/>
      <c r="L21" s="7"/>
      <c r="M21" s="7"/>
    </row>
    <row r="22" spans="1:13" ht="15.75">
      <c r="A22" s="7"/>
      <c r="B22" s="7"/>
      <c r="C22" s="7"/>
      <c r="D22" s="7"/>
      <c r="E22" s="7"/>
      <c r="F22" s="7"/>
      <c r="G22" s="7"/>
      <c r="H22" s="12" t="s">
        <v>40</v>
      </c>
      <c r="I22" s="14"/>
      <c r="J22" s="7"/>
      <c r="K22" s="7"/>
      <c r="L22" s="7"/>
      <c r="M22" s="7"/>
    </row>
    <row r="23" spans="1:13" ht="15.75">
      <c r="A23" s="13" t="s">
        <v>41</v>
      </c>
      <c r="B23" s="7"/>
      <c r="C23" s="7"/>
      <c r="D23" s="7"/>
      <c r="E23" s="7"/>
      <c r="F23" s="7"/>
      <c r="G23" s="7"/>
      <c r="H23" s="12"/>
      <c r="I23" s="14"/>
      <c r="J23" s="7"/>
      <c r="K23" s="7"/>
      <c r="L23" s="7"/>
      <c r="M23" s="7"/>
    </row>
    <row r="24" spans="1:13" ht="35.25" customHeight="1">
      <c r="A24" s="13" t="s">
        <v>42</v>
      </c>
      <c r="B24" s="7"/>
      <c r="C24" s="515" t="s">
        <v>95</v>
      </c>
      <c r="D24" s="515"/>
      <c r="E24" s="515"/>
      <c r="F24" s="515"/>
      <c r="G24" s="515"/>
      <c r="H24" s="12"/>
      <c r="I24" s="14"/>
      <c r="J24" s="7"/>
      <c r="K24" s="7"/>
      <c r="L24" s="7"/>
      <c r="M24" s="7"/>
    </row>
    <row r="25" spans="1:13" ht="15.75">
      <c r="A25" s="7"/>
      <c r="B25" s="7"/>
      <c r="C25" s="7"/>
      <c r="D25" s="7"/>
      <c r="E25" s="7"/>
      <c r="F25" s="7"/>
      <c r="G25" s="7"/>
      <c r="H25" s="12"/>
      <c r="I25" s="14"/>
      <c r="J25" s="7"/>
      <c r="K25" s="7"/>
      <c r="L25" s="7"/>
      <c r="M25" s="7"/>
    </row>
    <row r="26" spans="1:13" ht="15.75">
      <c r="A26" s="13" t="s">
        <v>43</v>
      </c>
      <c r="B26" s="7"/>
      <c r="C26" s="516" t="s">
        <v>96</v>
      </c>
      <c r="D26" s="516"/>
      <c r="E26" s="516"/>
      <c r="F26" s="516"/>
      <c r="G26" s="516"/>
      <c r="H26" s="12"/>
      <c r="I26" s="14"/>
      <c r="J26" s="7"/>
      <c r="K26" s="7"/>
      <c r="L26" s="7"/>
      <c r="M26" s="7"/>
    </row>
    <row r="27" spans="1:13" ht="15.75">
      <c r="A27" s="13" t="s">
        <v>44</v>
      </c>
      <c r="B27" s="7"/>
      <c r="C27" s="7"/>
      <c r="D27" s="7"/>
      <c r="E27" s="7"/>
      <c r="F27" s="7"/>
      <c r="G27" s="7"/>
      <c r="H27" s="12" t="s">
        <v>45</v>
      </c>
      <c r="I27" s="14"/>
      <c r="J27" s="7"/>
      <c r="K27" s="7"/>
      <c r="L27" s="7"/>
      <c r="M27" s="7"/>
    </row>
    <row r="28" spans="1:13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34.5" customHeight="1">
      <c r="A30" s="13" t="s">
        <v>46</v>
      </c>
      <c r="B30" s="7"/>
      <c r="C30" s="7"/>
      <c r="D30" s="515" t="s">
        <v>132</v>
      </c>
      <c r="E30" s="515"/>
      <c r="F30" s="515"/>
      <c r="G30" s="515"/>
      <c r="H30" s="7"/>
      <c r="I30" s="7"/>
      <c r="J30" s="7"/>
      <c r="K30" s="7"/>
      <c r="L30" s="7"/>
      <c r="M30" s="7"/>
    </row>
    <row r="31" spans="1:13" ht="15.75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1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13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41.25" customHeight="1">
      <c r="A34" s="56" t="s">
        <v>42</v>
      </c>
      <c r="B34" s="57"/>
      <c r="C34" s="517" t="s">
        <v>97</v>
      </c>
      <c r="D34" s="517"/>
      <c r="E34" s="517"/>
      <c r="F34" s="517"/>
      <c r="G34" s="517"/>
      <c r="H34" s="7"/>
      <c r="I34" s="7"/>
      <c r="J34" s="7"/>
      <c r="K34" s="7"/>
      <c r="L34" s="7"/>
      <c r="M34" s="7"/>
    </row>
    <row r="35" spans="1:13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</sheetData>
  <sheetProtection/>
  <mergeCells count="12">
    <mergeCell ref="A2:I2"/>
    <mergeCell ref="G3:I3"/>
    <mergeCell ref="A5:I5"/>
    <mergeCell ref="A8:I8"/>
    <mergeCell ref="A10:I10"/>
    <mergeCell ref="A15:I15"/>
    <mergeCell ref="A16:I16"/>
    <mergeCell ref="A17:H17"/>
    <mergeCell ref="C24:G24"/>
    <mergeCell ref="C26:G26"/>
    <mergeCell ref="D30:G30"/>
    <mergeCell ref="C34:G34"/>
  </mergeCells>
  <printOptions/>
  <pageMargins left="0.984251968503937" right="0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0"/>
  <sheetViews>
    <sheetView tabSelected="1" zoomScalePageLayoutView="0" workbookViewId="0" topLeftCell="A1">
      <selection activeCell="N7" sqref="N7"/>
    </sheetView>
  </sheetViews>
  <sheetFormatPr defaultColWidth="8.7109375" defaultRowHeight="15"/>
  <cols>
    <col min="1" max="16384" width="8.7109375" style="109" customWidth="1"/>
  </cols>
  <sheetData>
    <row r="1" spans="1:13" ht="36" customHeight="1">
      <c r="A1" s="522" t="s">
        <v>133</v>
      </c>
      <c r="B1" s="522"/>
      <c r="C1" s="522"/>
      <c r="D1" s="522"/>
      <c r="E1" s="522"/>
      <c r="F1" s="522"/>
      <c r="G1" s="522"/>
      <c r="H1" s="522"/>
      <c r="I1" s="522"/>
      <c r="J1" s="522"/>
      <c r="K1" s="108"/>
      <c r="L1" s="108"/>
      <c r="M1" s="108"/>
    </row>
    <row r="2" spans="1:13" ht="30.75" customHeight="1">
      <c r="A2" s="523" t="s">
        <v>134</v>
      </c>
      <c r="B2" s="523"/>
      <c r="C2" s="523"/>
      <c r="D2" s="523"/>
      <c r="E2" s="523"/>
      <c r="F2" s="523"/>
      <c r="G2" s="523"/>
      <c r="H2" s="523"/>
      <c r="I2" s="523"/>
      <c r="J2" s="523"/>
      <c r="K2" s="108"/>
      <c r="L2" s="108"/>
      <c r="M2" s="108"/>
    </row>
    <row r="3" spans="1:13" ht="15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32.25" customHeight="1">
      <c r="A4" s="523" t="s">
        <v>135</v>
      </c>
      <c r="B4" s="523"/>
      <c r="C4" s="523"/>
      <c r="D4" s="523"/>
      <c r="E4" s="523"/>
      <c r="F4" s="523"/>
      <c r="G4" s="523"/>
      <c r="H4" s="523"/>
      <c r="I4" s="523"/>
      <c r="J4" s="523"/>
      <c r="K4" s="108"/>
      <c r="L4" s="108"/>
      <c r="M4" s="108"/>
    </row>
    <row r="5" spans="1:13" ht="15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46.5" customHeight="1">
      <c r="A6" s="524" t="s">
        <v>136</v>
      </c>
      <c r="B6" s="524"/>
      <c r="C6" s="524"/>
      <c r="D6" s="524"/>
      <c r="E6" s="524"/>
      <c r="F6" s="524"/>
      <c r="G6" s="524"/>
      <c r="H6" s="524"/>
      <c r="I6" s="524"/>
      <c r="J6" s="524"/>
      <c r="K6" s="108"/>
      <c r="L6" s="108"/>
      <c r="M6" s="108"/>
    </row>
    <row r="7" spans="1:13" ht="15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96" customHeight="1">
      <c r="A8" s="524" t="s">
        <v>402</v>
      </c>
      <c r="B8" s="524"/>
      <c r="C8" s="524"/>
      <c r="D8" s="524"/>
      <c r="E8" s="524"/>
      <c r="F8" s="524"/>
      <c r="G8" s="524"/>
      <c r="H8" s="524"/>
      <c r="I8" s="524"/>
      <c r="J8" s="524"/>
      <c r="K8" s="108"/>
      <c r="L8" s="108"/>
      <c r="M8" s="108"/>
    </row>
    <row r="9" spans="1:13" ht="15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57" customHeight="1">
      <c r="A10" s="524" t="s">
        <v>403</v>
      </c>
      <c r="B10" s="524"/>
      <c r="C10" s="524"/>
      <c r="D10" s="524"/>
      <c r="E10" s="524"/>
      <c r="F10" s="524"/>
      <c r="G10" s="524"/>
      <c r="H10" s="524"/>
      <c r="I10" s="524"/>
      <c r="J10" s="524"/>
      <c r="K10" s="108"/>
      <c r="L10" s="108"/>
      <c r="M10" s="108"/>
    </row>
  </sheetData>
  <sheetProtection/>
  <mergeCells count="6">
    <mergeCell ref="A1:J1"/>
    <mergeCell ref="A2:J2"/>
    <mergeCell ref="A4:J4"/>
    <mergeCell ref="A6:J6"/>
    <mergeCell ref="A8:J8"/>
    <mergeCell ref="A10:J10"/>
  </mergeCells>
  <printOptions/>
  <pageMargins left="0.984251968503937" right="0.3937007874015748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40"/>
  <sheetViews>
    <sheetView zoomScale="85" zoomScaleNormal="85" zoomScalePageLayoutView="0" workbookViewId="0" topLeftCell="A1">
      <selection activeCell="M16" sqref="M16"/>
    </sheetView>
  </sheetViews>
  <sheetFormatPr defaultColWidth="8.8515625" defaultRowHeight="15"/>
  <cols>
    <col min="1" max="1" width="8.8515625" style="9" customWidth="1"/>
    <col min="2" max="6" width="8.8515625" style="7" customWidth="1"/>
    <col min="7" max="7" width="6.421875" style="7" customWidth="1"/>
    <col min="8" max="8" width="4.8515625" style="7" customWidth="1"/>
    <col min="9" max="9" width="8.8515625" style="7" customWidth="1"/>
    <col min="10" max="10" width="6.140625" style="7" customWidth="1"/>
    <col min="11" max="16384" width="8.8515625" style="7" customWidth="1"/>
  </cols>
  <sheetData>
    <row r="1" spans="8:10" ht="15.75">
      <c r="H1" s="518" t="s">
        <v>268</v>
      </c>
      <c r="I1" s="518"/>
      <c r="J1" s="518"/>
    </row>
    <row r="4" spans="1:10" s="13" customFormat="1" ht="18.75">
      <c r="A4" s="513" t="s">
        <v>269</v>
      </c>
      <c r="B4" s="513"/>
      <c r="C4" s="513"/>
      <c r="D4" s="513"/>
      <c r="E4" s="513"/>
      <c r="F4" s="513"/>
      <c r="G4" s="513"/>
      <c r="H4" s="513"/>
      <c r="I4" s="513"/>
      <c r="J4" s="513"/>
    </row>
    <row r="6" spans="1:10" ht="15.75">
      <c r="A6" s="514" t="s">
        <v>405</v>
      </c>
      <c r="B6" s="514"/>
      <c r="C6" s="514"/>
      <c r="D6" s="514"/>
      <c r="E6" s="514"/>
      <c r="F6" s="514"/>
      <c r="G6" s="514"/>
      <c r="H6" s="514"/>
      <c r="I6" s="514"/>
      <c r="J6" s="514"/>
    </row>
    <row r="7" spans="1:10" ht="15.75">
      <c r="A7" s="566" t="s">
        <v>270</v>
      </c>
      <c r="B7" s="566"/>
      <c r="C7" s="566"/>
      <c r="D7" s="566"/>
      <c r="E7" s="566"/>
      <c r="F7" s="566"/>
      <c r="G7" s="566"/>
      <c r="H7" s="566"/>
      <c r="I7" s="566"/>
      <c r="J7" s="566"/>
    </row>
    <row r="9" spans="1:10" ht="15.75">
      <c r="A9" s="14" t="s">
        <v>271</v>
      </c>
      <c r="B9" s="563" t="s">
        <v>140</v>
      </c>
      <c r="C9" s="564"/>
      <c r="D9" s="564"/>
      <c r="E9" s="564"/>
      <c r="F9" s="564"/>
      <c r="G9" s="565"/>
      <c r="H9" s="563" t="s">
        <v>272</v>
      </c>
      <c r="I9" s="564"/>
      <c r="J9" s="565"/>
    </row>
    <row r="10" spans="1:10" ht="15.75">
      <c r="A10" s="14">
        <v>1</v>
      </c>
      <c r="B10" s="563">
        <v>2</v>
      </c>
      <c r="C10" s="564"/>
      <c r="D10" s="564"/>
      <c r="E10" s="564"/>
      <c r="F10" s="564"/>
      <c r="G10" s="565"/>
      <c r="H10" s="563">
        <v>3</v>
      </c>
      <c r="I10" s="564"/>
      <c r="J10" s="565"/>
    </row>
    <row r="11" spans="1:10" s="13" customFormat="1" ht="15.75">
      <c r="A11" s="231" t="s">
        <v>273</v>
      </c>
      <c r="B11" s="548" t="s">
        <v>274</v>
      </c>
      <c r="C11" s="549"/>
      <c r="D11" s="549"/>
      <c r="E11" s="549"/>
      <c r="F11" s="549"/>
      <c r="G11" s="550"/>
      <c r="H11" s="560">
        <v>60954.84</v>
      </c>
      <c r="I11" s="561"/>
      <c r="J11" s="562"/>
    </row>
    <row r="12" spans="1:10" ht="15.75">
      <c r="A12" s="232"/>
      <c r="B12" s="542" t="s">
        <v>275</v>
      </c>
      <c r="C12" s="543"/>
      <c r="D12" s="543"/>
      <c r="E12" s="543"/>
      <c r="F12" s="543"/>
      <c r="G12" s="544"/>
      <c r="H12" s="545"/>
      <c r="I12" s="546"/>
      <c r="J12" s="547"/>
    </row>
    <row r="13" spans="1:10" ht="15.75">
      <c r="A13" s="233" t="s">
        <v>150</v>
      </c>
      <c r="B13" s="533" t="s">
        <v>276</v>
      </c>
      <c r="C13" s="534"/>
      <c r="D13" s="534"/>
      <c r="E13" s="534"/>
      <c r="F13" s="534"/>
      <c r="G13" s="535"/>
      <c r="H13" s="529">
        <v>19496.93</v>
      </c>
      <c r="I13" s="530"/>
      <c r="J13" s="531"/>
    </row>
    <row r="14" spans="1:10" ht="15.75">
      <c r="A14" s="232"/>
      <c r="B14" s="542" t="s">
        <v>277</v>
      </c>
      <c r="C14" s="543"/>
      <c r="D14" s="543"/>
      <c r="E14" s="543"/>
      <c r="F14" s="543"/>
      <c r="G14" s="544"/>
      <c r="H14" s="545"/>
      <c r="I14" s="546"/>
      <c r="J14" s="547"/>
    </row>
    <row r="15" spans="1:10" s="235" customFormat="1" ht="15.75">
      <c r="A15" s="234"/>
      <c r="B15" s="526" t="s">
        <v>278</v>
      </c>
      <c r="C15" s="527"/>
      <c r="D15" s="527"/>
      <c r="E15" s="527"/>
      <c r="F15" s="527"/>
      <c r="G15" s="528"/>
      <c r="H15" s="551">
        <v>8370.67</v>
      </c>
      <c r="I15" s="552"/>
      <c r="J15" s="553"/>
    </row>
    <row r="16" spans="1:10" ht="15.75">
      <c r="A16" s="14" t="s">
        <v>152</v>
      </c>
      <c r="B16" s="536" t="s">
        <v>279</v>
      </c>
      <c r="C16" s="537"/>
      <c r="D16" s="537"/>
      <c r="E16" s="537"/>
      <c r="F16" s="537"/>
      <c r="G16" s="538"/>
      <c r="H16" s="539">
        <v>4806.49</v>
      </c>
      <c r="I16" s="540"/>
      <c r="J16" s="541"/>
    </row>
    <row r="17" spans="1:10" ht="15.75">
      <c r="A17" s="232"/>
      <c r="B17" s="542" t="s">
        <v>277</v>
      </c>
      <c r="C17" s="543"/>
      <c r="D17" s="543"/>
      <c r="E17" s="543"/>
      <c r="F17" s="543"/>
      <c r="G17" s="544"/>
      <c r="H17" s="545"/>
      <c r="I17" s="546"/>
      <c r="J17" s="547"/>
    </row>
    <row r="18" spans="1:10" s="235" customFormat="1" ht="15.75">
      <c r="A18" s="234"/>
      <c r="B18" s="526" t="s">
        <v>278</v>
      </c>
      <c r="C18" s="527"/>
      <c r="D18" s="527"/>
      <c r="E18" s="527"/>
      <c r="F18" s="527"/>
      <c r="G18" s="528"/>
      <c r="H18" s="551">
        <v>537.14</v>
      </c>
      <c r="I18" s="552"/>
      <c r="J18" s="553"/>
    </row>
    <row r="19" spans="1:10" s="13" customFormat="1" ht="15.75">
      <c r="A19" s="236" t="s">
        <v>280</v>
      </c>
      <c r="B19" s="548" t="s">
        <v>281</v>
      </c>
      <c r="C19" s="549"/>
      <c r="D19" s="549"/>
      <c r="E19" s="549"/>
      <c r="F19" s="549"/>
      <c r="G19" s="550"/>
      <c r="H19" s="560">
        <f>H21+H27+H28</f>
        <v>996.4900000000001</v>
      </c>
      <c r="I19" s="561"/>
      <c r="J19" s="562"/>
    </row>
    <row r="20" spans="1:10" ht="15.75">
      <c r="A20" s="237"/>
      <c r="B20" s="542" t="s">
        <v>275</v>
      </c>
      <c r="C20" s="543"/>
      <c r="D20" s="543"/>
      <c r="E20" s="543"/>
      <c r="F20" s="543"/>
      <c r="G20" s="544"/>
      <c r="H20" s="545"/>
      <c r="I20" s="546"/>
      <c r="J20" s="547"/>
    </row>
    <row r="21" spans="1:10" ht="15.75">
      <c r="A21" s="233" t="s">
        <v>159</v>
      </c>
      <c r="B21" s="533" t="s">
        <v>282</v>
      </c>
      <c r="C21" s="534"/>
      <c r="D21" s="534"/>
      <c r="E21" s="534"/>
      <c r="F21" s="534"/>
      <c r="G21" s="535"/>
      <c r="H21" s="529">
        <f>H23</f>
        <v>273.3</v>
      </c>
      <c r="I21" s="530"/>
      <c r="J21" s="531"/>
    </row>
    <row r="22" spans="1:10" ht="15.75">
      <c r="A22" s="237"/>
      <c r="B22" s="542" t="s">
        <v>283</v>
      </c>
      <c r="C22" s="543"/>
      <c r="D22" s="543"/>
      <c r="E22" s="543"/>
      <c r="F22" s="543"/>
      <c r="G22" s="544"/>
      <c r="H22" s="545"/>
      <c r="I22" s="546"/>
      <c r="J22" s="547"/>
    </row>
    <row r="23" spans="1:10" s="235" customFormat="1" ht="15.75">
      <c r="A23" s="238"/>
      <c r="B23" s="526" t="s">
        <v>284</v>
      </c>
      <c r="C23" s="527"/>
      <c r="D23" s="527"/>
      <c r="E23" s="527"/>
      <c r="F23" s="527"/>
      <c r="G23" s="528"/>
      <c r="H23" s="529">
        <v>273.3</v>
      </c>
      <c r="I23" s="530"/>
      <c r="J23" s="531"/>
    </row>
    <row r="24" spans="1:10" s="235" customFormat="1" ht="15" customHeight="1">
      <c r="A24" s="239"/>
      <c r="B24" s="554" t="s">
        <v>285</v>
      </c>
      <c r="C24" s="555"/>
      <c r="D24" s="555"/>
      <c r="E24" s="555"/>
      <c r="F24" s="555"/>
      <c r="G24" s="556"/>
      <c r="H24" s="557"/>
      <c r="I24" s="558"/>
      <c r="J24" s="559"/>
    </row>
    <row r="25" spans="1:10" s="235" customFormat="1" ht="15.75">
      <c r="A25" s="240"/>
      <c r="B25" s="526" t="s">
        <v>286</v>
      </c>
      <c r="C25" s="527"/>
      <c r="D25" s="527"/>
      <c r="E25" s="527"/>
      <c r="F25" s="527"/>
      <c r="G25" s="528"/>
      <c r="H25" s="551"/>
      <c r="I25" s="552"/>
      <c r="J25" s="553"/>
    </row>
    <row r="26" spans="1:10" ht="15.75">
      <c r="A26" s="233" t="s">
        <v>162</v>
      </c>
      <c r="B26" s="536" t="s">
        <v>287</v>
      </c>
      <c r="C26" s="537"/>
      <c r="D26" s="537"/>
      <c r="E26" s="537"/>
      <c r="F26" s="537"/>
      <c r="G26" s="538"/>
      <c r="H26" s="539"/>
      <c r="I26" s="540"/>
      <c r="J26" s="541"/>
    </row>
    <row r="27" spans="1:10" ht="15.75">
      <c r="A27" s="14" t="s">
        <v>165</v>
      </c>
      <c r="B27" s="536" t="s">
        <v>288</v>
      </c>
      <c r="C27" s="537"/>
      <c r="D27" s="537"/>
      <c r="E27" s="537"/>
      <c r="F27" s="537"/>
      <c r="G27" s="538"/>
      <c r="H27" s="539">
        <v>674.82</v>
      </c>
      <c r="I27" s="540"/>
      <c r="J27" s="541"/>
    </row>
    <row r="28" spans="1:10" ht="15.75">
      <c r="A28" s="14" t="s">
        <v>171</v>
      </c>
      <c r="B28" s="536" t="s">
        <v>289</v>
      </c>
      <c r="C28" s="537"/>
      <c r="D28" s="537"/>
      <c r="E28" s="537"/>
      <c r="F28" s="537"/>
      <c r="G28" s="538"/>
      <c r="H28" s="539">
        <v>48.37</v>
      </c>
      <c r="I28" s="540"/>
      <c r="J28" s="541"/>
    </row>
    <row r="29" spans="1:10" s="13" customFormat="1" ht="15.75">
      <c r="A29" s="231" t="s">
        <v>290</v>
      </c>
      <c r="B29" s="548" t="s">
        <v>291</v>
      </c>
      <c r="C29" s="549"/>
      <c r="D29" s="549"/>
      <c r="E29" s="549"/>
      <c r="F29" s="549"/>
      <c r="G29" s="550"/>
      <c r="H29" s="539">
        <f>H32</f>
        <v>3618.35</v>
      </c>
      <c r="I29" s="540"/>
      <c r="J29" s="541"/>
    </row>
    <row r="30" spans="1:10" s="13" customFormat="1" ht="15.75">
      <c r="A30" s="237"/>
      <c r="B30" s="542" t="s">
        <v>275</v>
      </c>
      <c r="C30" s="543"/>
      <c r="D30" s="543"/>
      <c r="E30" s="543"/>
      <c r="F30" s="543"/>
      <c r="G30" s="544"/>
      <c r="H30" s="545"/>
      <c r="I30" s="546"/>
      <c r="J30" s="547"/>
    </row>
    <row r="31" spans="1:10" s="13" customFormat="1" ht="15.75">
      <c r="A31" s="233" t="s">
        <v>182</v>
      </c>
      <c r="B31" s="533" t="s">
        <v>292</v>
      </c>
      <c r="C31" s="534"/>
      <c r="D31" s="534"/>
      <c r="E31" s="534"/>
      <c r="F31" s="534"/>
      <c r="G31" s="535"/>
      <c r="H31" s="529"/>
      <c r="I31" s="530"/>
      <c r="J31" s="531"/>
    </row>
    <row r="32" spans="1:10" s="13" customFormat="1" ht="15.75">
      <c r="A32" s="241" t="s">
        <v>217</v>
      </c>
      <c r="B32" s="536" t="s">
        <v>293</v>
      </c>
      <c r="C32" s="537"/>
      <c r="D32" s="537"/>
      <c r="E32" s="537"/>
      <c r="F32" s="537"/>
      <c r="G32" s="538"/>
      <c r="H32" s="539">
        <v>3618.35</v>
      </c>
      <c r="I32" s="540"/>
      <c r="J32" s="541"/>
    </row>
    <row r="33" spans="1:10" s="13" customFormat="1" ht="15.75">
      <c r="A33" s="236"/>
      <c r="B33" s="542" t="s">
        <v>283</v>
      </c>
      <c r="C33" s="543"/>
      <c r="D33" s="543"/>
      <c r="E33" s="543"/>
      <c r="F33" s="543"/>
      <c r="G33" s="544"/>
      <c r="H33" s="545"/>
      <c r="I33" s="546"/>
      <c r="J33" s="547"/>
    </row>
    <row r="34" spans="1:10" ht="15.75">
      <c r="A34" s="233"/>
      <c r="B34" s="526" t="s">
        <v>294</v>
      </c>
      <c r="C34" s="527"/>
      <c r="D34" s="527"/>
      <c r="E34" s="527"/>
      <c r="F34" s="527"/>
      <c r="G34" s="528"/>
      <c r="H34" s="529">
        <v>452.18</v>
      </c>
      <c r="I34" s="530"/>
      <c r="J34" s="531"/>
    </row>
    <row r="35" spans="2:10" ht="15.75">
      <c r="B35" s="532"/>
      <c r="C35" s="532"/>
      <c r="D35" s="532"/>
      <c r="E35" s="532"/>
      <c r="F35" s="532"/>
      <c r="G35" s="532"/>
      <c r="H35" s="532"/>
      <c r="I35" s="532"/>
      <c r="J35" s="532"/>
    </row>
    <row r="36" spans="2:10" ht="15.75">
      <c r="B36" s="525"/>
      <c r="C36" s="525"/>
      <c r="D36" s="525"/>
      <c r="E36" s="525"/>
      <c r="F36" s="525"/>
      <c r="G36" s="525"/>
      <c r="H36" s="525"/>
      <c r="I36" s="525"/>
      <c r="J36" s="525"/>
    </row>
    <row r="37" spans="2:10" ht="15.75">
      <c r="B37" s="525"/>
      <c r="C37" s="525"/>
      <c r="D37" s="525"/>
      <c r="E37" s="525"/>
      <c r="F37" s="525"/>
      <c r="G37" s="525"/>
      <c r="H37" s="525"/>
      <c r="I37" s="525"/>
      <c r="J37" s="525"/>
    </row>
    <row r="39" spans="1:8" ht="15.75">
      <c r="A39" s="16" t="s">
        <v>308</v>
      </c>
      <c r="B39" s="15"/>
      <c r="G39" s="242" t="s">
        <v>309</v>
      </c>
      <c r="H39" s="8"/>
    </row>
    <row r="40" spans="1:9" ht="15.75">
      <c r="A40" s="243" t="s">
        <v>310</v>
      </c>
      <c r="B40" s="244"/>
      <c r="C40" s="245"/>
      <c r="D40" s="245"/>
      <c r="E40" s="245"/>
      <c r="F40" s="245"/>
      <c r="G40" s="243" t="s">
        <v>52</v>
      </c>
      <c r="H40" s="245"/>
      <c r="I40" s="245"/>
    </row>
  </sheetData>
  <sheetProtection/>
  <mergeCells count="62">
    <mergeCell ref="H1:J1"/>
    <mergeCell ref="A4:J4"/>
    <mergeCell ref="A6:J6"/>
    <mergeCell ref="A7:J7"/>
    <mergeCell ref="B9:G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7:G37"/>
    <mergeCell ref="H37:J37"/>
    <mergeCell ref="B34:G34"/>
    <mergeCell ref="H34:J34"/>
    <mergeCell ref="B35:G35"/>
    <mergeCell ref="H35:J35"/>
    <mergeCell ref="B36:G36"/>
    <mergeCell ref="H36:J36"/>
  </mergeCells>
  <printOptions/>
  <pageMargins left="0.7874015748031497" right="0.3937007874015748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111"/>
  <sheetViews>
    <sheetView view="pageBreakPreview" zoomScale="60" zoomScaleNormal="70" zoomScalePageLayoutView="0" workbookViewId="0" topLeftCell="A1">
      <pane xSplit="3" ySplit="9" topLeftCell="D58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L45" sqref="L45"/>
    </sheetView>
  </sheetViews>
  <sheetFormatPr defaultColWidth="8.7109375" defaultRowHeight="15"/>
  <cols>
    <col min="1" max="1" width="8.57421875" style="110" customWidth="1"/>
    <col min="2" max="2" width="58.140625" style="110" customWidth="1"/>
    <col min="3" max="3" width="11.7109375" style="110" customWidth="1"/>
    <col min="4" max="7" width="19.28125" style="110" customWidth="1"/>
    <col min="8" max="8" width="19.421875" style="110" customWidth="1"/>
    <col min="9" max="9" width="17.28125" style="110" customWidth="1"/>
    <col min="10" max="10" width="19.140625" style="110" customWidth="1"/>
    <col min="11" max="11" width="14.140625" style="112" customWidth="1"/>
    <col min="12" max="12" width="17.8515625" style="112" customWidth="1"/>
    <col min="13" max="13" width="14.421875" style="110" customWidth="1"/>
    <col min="14" max="16384" width="8.7109375" style="113" customWidth="1"/>
  </cols>
  <sheetData>
    <row r="1" spans="7:11" ht="15.75">
      <c r="G1" s="111"/>
      <c r="H1" s="111" t="s">
        <v>137</v>
      </c>
      <c r="I1" s="111"/>
      <c r="J1" s="111"/>
      <c r="K1" s="111"/>
    </row>
    <row r="2" ht="15.75"/>
    <row r="3" ht="15.75"/>
    <row r="4" spans="1:13" s="112" customFormat="1" ht="21">
      <c r="A4" s="569" t="s">
        <v>138</v>
      </c>
      <c r="B4" s="569"/>
      <c r="C4" s="569"/>
      <c r="D4" s="569"/>
      <c r="E4" s="569"/>
      <c r="F4" s="569"/>
      <c r="G4" s="569"/>
      <c r="H4" s="569"/>
      <c r="I4" s="379"/>
      <c r="J4" s="379"/>
      <c r="M4" s="110"/>
    </row>
    <row r="5" spans="1:13" s="112" customFormat="1" ht="20.25">
      <c r="A5" s="570" t="s">
        <v>429</v>
      </c>
      <c r="B5" s="570"/>
      <c r="C5" s="570"/>
      <c r="D5" s="570"/>
      <c r="E5" s="570"/>
      <c r="F5" s="570"/>
      <c r="G5" s="570"/>
      <c r="H5" s="570"/>
      <c r="I5" s="380"/>
      <c r="J5" s="380"/>
      <c r="M5" s="110"/>
    </row>
    <row r="6" ht="15.75"/>
    <row r="7" spans="1:13" s="112" customFormat="1" ht="37.5" customHeight="1">
      <c r="A7" s="571" t="s">
        <v>139</v>
      </c>
      <c r="B7" s="573" t="s">
        <v>140</v>
      </c>
      <c r="C7" s="573" t="s">
        <v>141</v>
      </c>
      <c r="D7" s="567" t="s">
        <v>142</v>
      </c>
      <c r="E7" s="574"/>
      <c r="F7" s="574"/>
      <c r="G7" s="574"/>
      <c r="H7" s="568"/>
      <c r="I7" s="567" t="s">
        <v>406</v>
      </c>
      <c r="J7" s="568"/>
      <c r="M7" s="110"/>
    </row>
    <row r="8" spans="1:13" s="112" customFormat="1" ht="15.75">
      <c r="A8" s="572"/>
      <c r="B8" s="573"/>
      <c r="C8" s="573"/>
      <c r="D8" s="114" t="s">
        <v>143</v>
      </c>
      <c r="E8" s="114" t="s">
        <v>144</v>
      </c>
      <c r="F8" s="114" t="s">
        <v>145</v>
      </c>
      <c r="G8" s="114" t="s">
        <v>146</v>
      </c>
      <c r="H8" s="114" t="s">
        <v>3</v>
      </c>
      <c r="I8" s="114" t="s">
        <v>407</v>
      </c>
      <c r="J8" s="114" t="s">
        <v>408</v>
      </c>
      <c r="M8" s="110"/>
    </row>
    <row r="9" spans="1:13" s="112" customFormat="1" ht="15.75">
      <c r="A9" s="115">
        <v>1</v>
      </c>
      <c r="B9" s="116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  <c r="I9" s="117"/>
      <c r="J9" s="117"/>
      <c r="M9" s="110"/>
    </row>
    <row r="10" spans="1:13" s="112" customFormat="1" ht="18.75">
      <c r="A10" s="118">
        <v>1</v>
      </c>
      <c r="B10" s="119" t="s">
        <v>147</v>
      </c>
      <c r="C10" s="120" t="s">
        <v>148</v>
      </c>
      <c r="D10" s="121">
        <f>D12+D13+D14+D15</f>
        <v>0</v>
      </c>
      <c r="E10" s="121">
        <f>E12+E13+E14+E15</f>
        <v>0</v>
      </c>
      <c r="F10" s="121">
        <f>F12+F13+F14+F15</f>
        <v>0</v>
      </c>
      <c r="G10" s="121">
        <f>G12+G13+G14+G15</f>
        <v>0</v>
      </c>
      <c r="H10" s="121">
        <f>H12+H13+H14+H15</f>
        <v>0</v>
      </c>
      <c r="I10" s="121">
        <f aca="true" t="shared" si="0" ref="I10:I15">H10</f>
        <v>0</v>
      </c>
      <c r="J10" s="121">
        <f aca="true" t="shared" si="1" ref="J10:J15">H10</f>
        <v>0</v>
      </c>
      <c r="M10" s="110"/>
    </row>
    <row r="11" spans="1:13" s="126" customFormat="1" ht="16.5">
      <c r="A11" s="122"/>
      <c r="B11" s="123" t="s">
        <v>149</v>
      </c>
      <c r="C11" s="124"/>
      <c r="D11" s="125"/>
      <c r="E11" s="125"/>
      <c r="F11" s="125"/>
      <c r="G11" s="125"/>
      <c r="H11" s="125"/>
      <c r="I11" s="121">
        <f t="shared" si="0"/>
        <v>0</v>
      </c>
      <c r="J11" s="121">
        <f t="shared" si="1"/>
        <v>0</v>
      </c>
      <c r="M11" s="127"/>
    </row>
    <row r="12" spans="1:13" s="126" customFormat="1" ht="49.5">
      <c r="A12" s="128" t="s">
        <v>150</v>
      </c>
      <c r="B12" s="129" t="s">
        <v>151</v>
      </c>
      <c r="C12" s="130"/>
      <c r="D12" s="192"/>
      <c r="E12" s="125">
        <v>0</v>
      </c>
      <c r="F12" s="125">
        <v>0</v>
      </c>
      <c r="G12" s="125">
        <v>0</v>
      </c>
      <c r="H12" s="125">
        <f>SUM(D12:G12)</f>
        <v>0</v>
      </c>
      <c r="I12" s="121">
        <f t="shared" si="0"/>
        <v>0</v>
      </c>
      <c r="J12" s="121">
        <f t="shared" si="1"/>
        <v>0</v>
      </c>
      <c r="M12" s="127"/>
    </row>
    <row r="13" spans="1:13" s="126" customFormat="1" ht="16.5">
      <c r="A13" s="128" t="s">
        <v>152</v>
      </c>
      <c r="B13" s="131" t="s">
        <v>153</v>
      </c>
      <c r="C13" s="130"/>
      <c r="D13" s="192"/>
      <c r="E13" s="125">
        <v>0</v>
      </c>
      <c r="F13" s="125">
        <v>0</v>
      </c>
      <c r="G13" s="125">
        <v>0</v>
      </c>
      <c r="H13" s="125">
        <f>SUM(D13:G13)</f>
        <v>0</v>
      </c>
      <c r="I13" s="121">
        <f t="shared" si="0"/>
        <v>0</v>
      </c>
      <c r="J13" s="121">
        <f t="shared" si="1"/>
        <v>0</v>
      </c>
      <c r="M13" s="127"/>
    </row>
    <row r="14" spans="1:13" s="126" customFormat="1" ht="66">
      <c r="A14" s="128" t="s">
        <v>154</v>
      </c>
      <c r="B14" s="132" t="s">
        <v>155</v>
      </c>
      <c r="C14" s="130"/>
      <c r="D14" s="133">
        <f>внебюджет!AC8</f>
        <v>0</v>
      </c>
      <c r="E14" s="133">
        <f>внебюджет!AD8</f>
        <v>0</v>
      </c>
      <c r="F14" s="133">
        <f>внебюджет!AE8</f>
        <v>0</v>
      </c>
      <c r="G14" s="133">
        <f>внебюджет!AF8</f>
        <v>0</v>
      </c>
      <c r="H14" s="125">
        <f>SUM(D14:G14)</f>
        <v>0</v>
      </c>
      <c r="I14" s="121">
        <f t="shared" si="0"/>
        <v>0</v>
      </c>
      <c r="J14" s="121">
        <f t="shared" si="1"/>
        <v>0</v>
      </c>
      <c r="M14" s="127"/>
    </row>
    <row r="15" spans="1:13" s="126" customFormat="1" ht="16.5">
      <c r="A15" s="128" t="s">
        <v>156</v>
      </c>
      <c r="B15" s="134" t="s">
        <v>157</v>
      </c>
      <c r="C15" s="130"/>
      <c r="D15" s="133">
        <f>внебюджет!D8-внебюджет!AC8</f>
        <v>0</v>
      </c>
      <c r="E15" s="133">
        <f>внебюджет!E8-внебюджет!AD8</f>
        <v>0</v>
      </c>
      <c r="F15" s="133">
        <f>внебюджет!F8-внебюджет!AE8</f>
        <v>0</v>
      </c>
      <c r="G15" s="133">
        <f>внебюджет!G8-внебюджет!AF8</f>
        <v>0</v>
      </c>
      <c r="H15" s="125">
        <f>SUM(D15:G15)</f>
        <v>0</v>
      </c>
      <c r="I15" s="121">
        <f t="shared" si="0"/>
        <v>0</v>
      </c>
      <c r="J15" s="121">
        <f t="shared" si="1"/>
        <v>0</v>
      </c>
      <c r="M15" s="127"/>
    </row>
    <row r="16" spans="1:13" s="112" customFormat="1" ht="18.75">
      <c r="A16" s="118">
        <v>2</v>
      </c>
      <c r="B16" s="119" t="s">
        <v>158</v>
      </c>
      <c r="C16" s="120"/>
      <c r="D16" s="121">
        <f aca="true" t="shared" si="2" ref="D16:J16">D18+D19+D20+D24</f>
        <v>12823402</v>
      </c>
      <c r="E16" s="121">
        <f t="shared" si="2"/>
        <v>15735962</v>
      </c>
      <c r="F16" s="121">
        <f t="shared" si="2"/>
        <v>13251379</v>
      </c>
      <c r="G16" s="121">
        <f t="shared" si="2"/>
        <v>14638182</v>
      </c>
      <c r="H16" s="121">
        <f t="shared" si="2"/>
        <v>56448925</v>
      </c>
      <c r="I16" s="121">
        <f t="shared" si="2"/>
        <v>56148455</v>
      </c>
      <c r="J16" s="121">
        <f t="shared" si="2"/>
        <v>56659827</v>
      </c>
      <c r="K16" s="135" t="b">
        <f>H16+H10=H30</f>
        <v>1</v>
      </c>
      <c r="L16" s="135" t="b">
        <f>I16+I10=I30</f>
        <v>1</v>
      </c>
      <c r="M16" s="135" t="b">
        <f>J16+J10=J30</f>
        <v>1</v>
      </c>
    </row>
    <row r="17" spans="1:13" s="112" customFormat="1" ht="15.75">
      <c r="A17" s="136"/>
      <c r="B17" s="137" t="s">
        <v>149</v>
      </c>
      <c r="C17" s="120"/>
      <c r="D17" s="138"/>
      <c r="E17" s="138"/>
      <c r="F17" s="138"/>
      <c r="G17" s="138"/>
      <c r="H17" s="138"/>
      <c r="I17" s="121">
        <f>H17</f>
        <v>0</v>
      </c>
      <c r="J17" s="121">
        <f>H17</f>
        <v>0</v>
      </c>
      <c r="K17" s="139"/>
      <c r="L17" s="139"/>
      <c r="M17" s="139"/>
    </row>
    <row r="18" spans="1:13" s="145" customFormat="1" ht="17.25">
      <c r="A18" s="140" t="s">
        <v>159</v>
      </c>
      <c r="B18" s="141" t="s">
        <v>160</v>
      </c>
      <c r="C18" s="142" t="s">
        <v>161</v>
      </c>
      <c r="D18" s="143">
        <f>бюджет!D5</f>
        <v>10721892</v>
      </c>
      <c r="E18" s="143">
        <f>бюджет!E5</f>
        <v>12901529</v>
      </c>
      <c r="F18" s="143">
        <f>бюджет!F5</f>
        <v>10748049</v>
      </c>
      <c r="G18" s="143">
        <f>бюджет!G5</f>
        <v>12246524</v>
      </c>
      <c r="H18" s="143">
        <f>SUM(D18:G18)</f>
        <v>46617994</v>
      </c>
      <c r="I18" s="121">
        <f>'[7]ПРОВЕРКА 18-19'!D36</f>
        <v>46598484</v>
      </c>
      <c r="J18" s="121">
        <f>'[7]ПРОВЕРКА 18-19'!E36</f>
        <v>47060294</v>
      </c>
      <c r="K18" s="144" t="b">
        <f>H18=H32</f>
        <v>1</v>
      </c>
      <c r="L18" s="144" t="b">
        <f>I18=I32</f>
        <v>1</v>
      </c>
      <c r="M18" s="144" t="b">
        <f>J18=J32</f>
        <v>1</v>
      </c>
    </row>
    <row r="19" spans="1:13" s="145" customFormat="1" ht="17.25">
      <c r="A19" s="140" t="s">
        <v>162</v>
      </c>
      <c r="B19" s="146" t="s">
        <v>163</v>
      </c>
      <c r="C19" s="142" t="s">
        <v>164</v>
      </c>
      <c r="D19" s="143">
        <f>бюджет!D54</f>
        <v>78350</v>
      </c>
      <c r="E19" s="143">
        <f>бюджет!E54</f>
        <v>563915</v>
      </c>
      <c r="F19" s="143">
        <f>бюджет!F54</f>
        <v>188800</v>
      </c>
      <c r="G19" s="143">
        <f>бюджет!G54</f>
        <v>39170</v>
      </c>
      <c r="H19" s="143">
        <f>SUM(D19:G19)</f>
        <v>870235</v>
      </c>
      <c r="I19" s="121">
        <f>'[7]ПРОВЕРКА 18-19'!B36</f>
        <v>589275</v>
      </c>
      <c r="J19" s="121">
        <f>'[7]ПРОВЕРКА 18-19'!C36</f>
        <v>638837</v>
      </c>
      <c r="K19" s="147" t="b">
        <f>H64=H19</f>
        <v>1</v>
      </c>
      <c r="L19" s="147" t="b">
        <f>I64=I19</f>
        <v>1</v>
      </c>
      <c r="M19" s="147" t="b">
        <f>J64=J19</f>
        <v>1</v>
      </c>
    </row>
    <row r="20" spans="1:12" s="145" customFormat="1" ht="69">
      <c r="A20" s="140" t="s">
        <v>165</v>
      </c>
      <c r="B20" s="146" t="s">
        <v>166</v>
      </c>
      <c r="C20" s="142">
        <v>993</v>
      </c>
      <c r="D20" s="143">
        <f aca="true" t="shared" si="3" ref="D20:J20">D22+D23</f>
        <v>1947100</v>
      </c>
      <c r="E20" s="143">
        <f t="shared" si="3"/>
        <v>2120900</v>
      </c>
      <c r="F20" s="143">
        <f t="shared" si="3"/>
        <v>2260000</v>
      </c>
      <c r="G20" s="143">
        <f t="shared" si="3"/>
        <v>2259900</v>
      </c>
      <c r="H20" s="143">
        <f t="shared" si="3"/>
        <v>8587900</v>
      </c>
      <c r="I20" s="121">
        <f t="shared" si="3"/>
        <v>8587900</v>
      </c>
      <c r="J20" s="121">
        <f t="shared" si="3"/>
        <v>8587900</v>
      </c>
      <c r="K20" s="148"/>
      <c r="L20" s="148"/>
    </row>
    <row r="21" spans="1:12" s="127" customFormat="1" ht="16.5">
      <c r="A21" s="122"/>
      <c r="B21" s="149" t="s">
        <v>149</v>
      </c>
      <c r="C21" s="150"/>
      <c r="D21" s="151"/>
      <c r="E21" s="151"/>
      <c r="F21" s="151"/>
      <c r="G21" s="151"/>
      <c r="H21" s="151"/>
      <c r="I21" s="121">
        <f>H21</f>
        <v>0</v>
      </c>
      <c r="J21" s="121">
        <f>H21</f>
        <v>0</v>
      </c>
      <c r="K21" s="126"/>
      <c r="L21" s="126"/>
    </row>
    <row r="22" spans="1:12" s="158" customFormat="1" ht="17.25">
      <c r="A22" s="152" t="s">
        <v>167</v>
      </c>
      <c r="B22" s="153" t="s">
        <v>168</v>
      </c>
      <c r="C22" s="154">
        <v>993</v>
      </c>
      <c r="D22" s="155">
        <f>внебюджет!AC11</f>
        <v>1947100</v>
      </c>
      <c r="E22" s="155">
        <f>внебюджет!AD11</f>
        <v>2120900</v>
      </c>
      <c r="F22" s="155">
        <f>внебюджет!AE11</f>
        <v>2260000</v>
      </c>
      <c r="G22" s="155">
        <f>внебюджет!AF11</f>
        <v>2259900</v>
      </c>
      <c r="H22" s="156">
        <f>SUM(D22:G22)</f>
        <v>8587900</v>
      </c>
      <c r="I22" s="121">
        <f>H22</f>
        <v>8587900</v>
      </c>
      <c r="J22" s="121">
        <f>H22</f>
        <v>8587900</v>
      </c>
      <c r="K22" s="157"/>
      <c r="L22" s="157"/>
    </row>
    <row r="23" spans="1:12" s="158" customFormat="1" ht="16.5">
      <c r="A23" s="159" t="s">
        <v>169</v>
      </c>
      <c r="B23" s="160" t="s">
        <v>170</v>
      </c>
      <c r="C23" s="154">
        <v>993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21">
        <f>H23</f>
        <v>0</v>
      </c>
      <c r="J23" s="121">
        <f>H23</f>
        <v>0</v>
      </c>
      <c r="K23" s="157"/>
      <c r="L23" s="157"/>
    </row>
    <row r="24" spans="1:12" s="145" customFormat="1" ht="34.5">
      <c r="A24" s="140" t="s">
        <v>171</v>
      </c>
      <c r="B24" s="146" t="s">
        <v>172</v>
      </c>
      <c r="C24" s="142">
        <v>993</v>
      </c>
      <c r="D24" s="143">
        <f aca="true" t="shared" si="4" ref="D24:J24">D26+D27+D28+D29</f>
        <v>76060</v>
      </c>
      <c r="E24" s="143">
        <f t="shared" si="4"/>
        <v>149618</v>
      </c>
      <c r="F24" s="143">
        <f t="shared" si="4"/>
        <v>54530</v>
      </c>
      <c r="G24" s="143">
        <f t="shared" si="4"/>
        <v>92588</v>
      </c>
      <c r="H24" s="143">
        <f t="shared" si="4"/>
        <v>372796</v>
      </c>
      <c r="I24" s="121">
        <f t="shared" si="4"/>
        <v>372796</v>
      </c>
      <c r="J24" s="121">
        <f t="shared" si="4"/>
        <v>372796</v>
      </c>
      <c r="K24" s="148"/>
      <c r="L24" s="148"/>
    </row>
    <row r="25" spans="1:12" s="110" customFormat="1" ht="15.75">
      <c r="A25" s="161"/>
      <c r="B25" s="24" t="s">
        <v>149</v>
      </c>
      <c r="C25" s="162"/>
      <c r="D25" s="163"/>
      <c r="E25" s="163"/>
      <c r="F25" s="163"/>
      <c r="G25" s="163"/>
      <c r="H25" s="163"/>
      <c r="I25" s="121">
        <f>H25</f>
        <v>0</v>
      </c>
      <c r="J25" s="121">
        <f>H25</f>
        <v>0</v>
      </c>
      <c r="K25" s="112"/>
      <c r="L25" s="112"/>
    </row>
    <row r="26" spans="1:12" s="168" customFormat="1" ht="16.5">
      <c r="A26" s="164" t="s">
        <v>173</v>
      </c>
      <c r="B26" s="25" t="s">
        <v>174</v>
      </c>
      <c r="C26" s="165">
        <v>993</v>
      </c>
      <c r="D26" s="166">
        <f>внебюджет!S11</f>
        <v>3000</v>
      </c>
      <c r="E26" s="166">
        <f>внебюджет!T11</f>
        <v>3000</v>
      </c>
      <c r="F26" s="166">
        <f>внебюджет!U11</f>
        <v>3000</v>
      </c>
      <c r="G26" s="166">
        <f>внебюджет!V11</f>
        <v>3000</v>
      </c>
      <c r="H26" s="156">
        <f>SUM(D26:G26)</f>
        <v>12000</v>
      </c>
      <c r="I26" s="121">
        <f>H26</f>
        <v>12000</v>
      </c>
      <c r="J26" s="121">
        <f>H26</f>
        <v>12000</v>
      </c>
      <c r="K26" s="167"/>
      <c r="L26" s="167"/>
    </row>
    <row r="27" spans="1:13" s="167" customFormat="1" ht="16.5">
      <c r="A27" s="164" t="s">
        <v>175</v>
      </c>
      <c r="B27" s="25" t="s">
        <v>176</v>
      </c>
      <c r="C27" s="165">
        <v>993</v>
      </c>
      <c r="D27" s="166">
        <f>внебюджет!I11</f>
        <v>53060</v>
      </c>
      <c r="E27" s="166">
        <f>внебюджет!J11</f>
        <v>106118</v>
      </c>
      <c r="F27" s="166">
        <f>внебюджет!K11</f>
        <v>26530</v>
      </c>
      <c r="G27" s="166">
        <f>внебюджет!L11</f>
        <v>79588</v>
      </c>
      <c r="H27" s="156">
        <f>SUM(D27:G27)</f>
        <v>265296</v>
      </c>
      <c r="I27" s="121">
        <f>H27</f>
        <v>265296</v>
      </c>
      <c r="J27" s="121">
        <f>H27</f>
        <v>265296</v>
      </c>
      <c r="M27" s="168"/>
    </row>
    <row r="28" spans="1:13" s="167" customFormat="1" ht="16.5">
      <c r="A28" s="164" t="s">
        <v>177</v>
      </c>
      <c r="B28" s="25" t="s">
        <v>178</v>
      </c>
      <c r="C28" s="165">
        <v>993</v>
      </c>
      <c r="D28" s="166">
        <f>внебюджет!N11</f>
        <v>20000</v>
      </c>
      <c r="E28" s="166">
        <f>внебюджет!O11</f>
        <v>40000</v>
      </c>
      <c r="F28" s="166">
        <f>внебюджет!P11</f>
        <v>25000</v>
      </c>
      <c r="G28" s="166">
        <f>внебюджет!Q11</f>
        <v>10000</v>
      </c>
      <c r="H28" s="156">
        <f>SUM(D28:G28)</f>
        <v>95000</v>
      </c>
      <c r="I28" s="121">
        <f>H28</f>
        <v>95000</v>
      </c>
      <c r="J28" s="121">
        <f>H28</f>
        <v>95000</v>
      </c>
      <c r="M28" s="168"/>
    </row>
    <row r="29" spans="1:13" s="167" customFormat="1" ht="16.5">
      <c r="A29" s="164" t="s">
        <v>179</v>
      </c>
      <c r="B29" s="25" t="s">
        <v>180</v>
      </c>
      <c r="C29" s="165">
        <v>993</v>
      </c>
      <c r="D29" s="166">
        <f>внебюджет!X11</f>
        <v>0</v>
      </c>
      <c r="E29" s="166">
        <f>внебюджет!Y11</f>
        <v>500</v>
      </c>
      <c r="F29" s="166">
        <f>внебюджет!Z11</f>
        <v>0</v>
      </c>
      <c r="G29" s="166">
        <f>внебюджет!AA11</f>
        <v>0</v>
      </c>
      <c r="H29" s="156">
        <f>SUM(D29:G29)</f>
        <v>500</v>
      </c>
      <c r="I29" s="121">
        <f>H29</f>
        <v>500</v>
      </c>
      <c r="J29" s="121">
        <f>H29</f>
        <v>500</v>
      </c>
      <c r="M29" s="168"/>
    </row>
    <row r="30" spans="1:13" s="173" customFormat="1" ht="18.75">
      <c r="A30" s="169">
        <v>3</v>
      </c>
      <c r="B30" s="170" t="s">
        <v>181</v>
      </c>
      <c r="C30" s="171"/>
      <c r="D30" s="172">
        <f aca="true" t="shared" si="5" ref="D30:J30">D32+D64+D67+D68+D70</f>
        <v>12823402</v>
      </c>
      <c r="E30" s="172">
        <f t="shared" si="5"/>
        <v>15735962</v>
      </c>
      <c r="F30" s="172">
        <f t="shared" si="5"/>
        <v>13251379</v>
      </c>
      <c r="G30" s="172">
        <f t="shared" si="5"/>
        <v>14638182</v>
      </c>
      <c r="H30" s="172">
        <f t="shared" si="5"/>
        <v>56448925</v>
      </c>
      <c r="I30" s="121">
        <f t="shared" si="5"/>
        <v>56148455</v>
      </c>
      <c r="J30" s="172">
        <f t="shared" si="5"/>
        <v>56659827</v>
      </c>
      <c r="L30" s="261">
        <f>H32+H64+H68+H70</f>
        <v>56448925</v>
      </c>
      <c r="M30" s="174"/>
    </row>
    <row r="31" spans="1:13" s="112" customFormat="1" ht="15.75">
      <c r="A31" s="161"/>
      <c r="B31" s="24" t="s">
        <v>149</v>
      </c>
      <c r="C31" s="175"/>
      <c r="D31" s="176"/>
      <c r="E31" s="176"/>
      <c r="F31" s="176"/>
      <c r="G31" s="176"/>
      <c r="H31" s="176"/>
      <c r="I31" s="121">
        <f>H31</f>
        <v>0</v>
      </c>
      <c r="J31" s="121">
        <f>H31</f>
        <v>0</v>
      </c>
      <c r="M31" s="110"/>
    </row>
    <row r="32" spans="1:13" s="157" customFormat="1" ht="34.5">
      <c r="A32" s="177" t="s">
        <v>182</v>
      </c>
      <c r="B32" s="178" t="s">
        <v>183</v>
      </c>
      <c r="C32" s="179"/>
      <c r="D32" s="143">
        <f aca="true" t="shared" si="6" ref="D32:J32">D34+D42+D51+D55+D59</f>
        <v>10721892</v>
      </c>
      <c r="E32" s="143">
        <f t="shared" si="6"/>
        <v>12901529</v>
      </c>
      <c r="F32" s="143">
        <f t="shared" si="6"/>
        <v>10748049</v>
      </c>
      <c r="G32" s="143">
        <f t="shared" si="6"/>
        <v>12246524</v>
      </c>
      <c r="H32" s="143">
        <f t="shared" si="6"/>
        <v>46617994</v>
      </c>
      <c r="I32" s="121">
        <f t="shared" si="6"/>
        <v>46598484</v>
      </c>
      <c r="J32" s="121">
        <f t="shared" si="6"/>
        <v>47060294</v>
      </c>
      <c r="L32" s="262" t="e">
        <f>#REF!+#REF!+#REF!+#REF!+#REF!</f>
        <v>#REF!</v>
      </c>
      <c r="M32" s="158"/>
    </row>
    <row r="33" spans="1:13" s="112" customFormat="1" ht="15.75">
      <c r="A33" s="161"/>
      <c r="B33" s="180" t="s">
        <v>184</v>
      </c>
      <c r="C33" s="180"/>
      <c r="D33" s="180"/>
      <c r="E33" s="180"/>
      <c r="F33" s="180"/>
      <c r="G33" s="180"/>
      <c r="H33" s="180"/>
      <c r="I33" s="121">
        <f>H33</f>
        <v>0</v>
      </c>
      <c r="J33" s="121">
        <f>H33</f>
        <v>0</v>
      </c>
      <c r="L33" s="263">
        <f>H43+H44+H45+H46+H47+H60+H61+H48</f>
        <v>4738549</v>
      </c>
      <c r="M33" s="110"/>
    </row>
    <row r="34" spans="1:13" s="126" customFormat="1" ht="16.5">
      <c r="A34" s="181"/>
      <c r="B34" s="182" t="s">
        <v>185</v>
      </c>
      <c r="C34" s="183">
        <v>210</v>
      </c>
      <c r="D34" s="184">
        <f aca="true" t="shared" si="7" ref="D34:J34">D35+D38+D39</f>
        <v>8790795</v>
      </c>
      <c r="E34" s="184">
        <f t="shared" si="7"/>
        <v>11334365</v>
      </c>
      <c r="F34" s="184">
        <f t="shared" si="7"/>
        <v>9874875</v>
      </c>
      <c r="G34" s="184">
        <f t="shared" si="7"/>
        <v>11168985</v>
      </c>
      <c r="H34" s="184">
        <f t="shared" si="7"/>
        <v>41169020</v>
      </c>
      <c r="I34" s="121">
        <f t="shared" si="7"/>
        <v>41169700</v>
      </c>
      <c r="J34" s="121">
        <f t="shared" si="7"/>
        <v>41614590</v>
      </c>
      <c r="L34" s="264">
        <f>H76+H77+H78+H79+H80+H81+H87+H88+H69</f>
        <v>8808091</v>
      </c>
      <c r="M34" s="127"/>
    </row>
    <row r="35" spans="1:13" s="126" customFormat="1" ht="16.5">
      <c r="A35" s="185" t="s">
        <v>186</v>
      </c>
      <c r="B35" s="186" t="s">
        <v>185</v>
      </c>
      <c r="C35" s="187" t="s">
        <v>415</v>
      </c>
      <c r="D35" s="151">
        <f>D36+D37</f>
        <v>6326810</v>
      </c>
      <c r="E35" s="151">
        <f>E36+E37</f>
        <v>8949850</v>
      </c>
      <c r="F35" s="151">
        <f>F36+F37</f>
        <v>7491990</v>
      </c>
      <c r="G35" s="151">
        <f>G36+G37</f>
        <v>8865420</v>
      </c>
      <c r="H35" s="151">
        <f aca="true" t="shared" si="8" ref="H35:H42">SUM(D35:G35)</f>
        <v>31634070</v>
      </c>
      <c r="I35" s="121">
        <f>I36+I37</f>
        <v>31634590</v>
      </c>
      <c r="J35" s="151">
        <f>J36+J37</f>
        <v>31634530</v>
      </c>
      <c r="L35" s="264" t="e">
        <f>L32+L33+L34</f>
        <v>#REF!</v>
      </c>
      <c r="M35" s="127"/>
    </row>
    <row r="36" spans="1:13" s="157" customFormat="1" ht="16.5">
      <c r="A36" s="159"/>
      <c r="B36" s="160" t="s">
        <v>187</v>
      </c>
      <c r="C36" s="188"/>
      <c r="D36" s="155">
        <f>бюджет!D6</f>
        <v>2161510</v>
      </c>
      <c r="E36" s="155">
        <f>бюджет!E6</f>
        <v>2701890</v>
      </c>
      <c r="F36" s="155">
        <f>бюджет!F6</f>
        <v>2701890</v>
      </c>
      <c r="G36" s="155">
        <f>бюджет!G6</f>
        <v>3242260</v>
      </c>
      <c r="H36" s="156">
        <f t="shared" si="8"/>
        <v>10807550</v>
      </c>
      <c r="I36" s="121">
        <f>'[7]м211 Прочий'!G36</f>
        <v>10807550</v>
      </c>
      <c r="J36" s="121">
        <f>'[7]м211 Прочий'!H36</f>
        <v>10807550</v>
      </c>
      <c r="L36" s="262">
        <f>'Таблица 2.1'!D12</f>
        <v>13968950</v>
      </c>
      <c r="M36" s="158"/>
    </row>
    <row r="37" spans="1:13" s="157" customFormat="1" ht="16.5">
      <c r="A37" s="159"/>
      <c r="B37" s="160" t="s">
        <v>188</v>
      </c>
      <c r="C37" s="188"/>
      <c r="D37" s="155">
        <f>бюджет!D44</f>
        <v>4165300</v>
      </c>
      <c r="E37" s="155">
        <f>бюджет!E44</f>
        <v>6247960</v>
      </c>
      <c r="F37" s="155">
        <f>бюджет!F44</f>
        <v>4790100</v>
      </c>
      <c r="G37" s="155">
        <f>бюджет!G44</f>
        <v>5623160</v>
      </c>
      <c r="H37" s="156">
        <f t="shared" si="8"/>
        <v>20826520</v>
      </c>
      <c r="I37" s="121">
        <f>'[7]с211 педагоги '!AA36</f>
        <v>20827040</v>
      </c>
      <c r="J37" s="121">
        <f>'[7]с211 педагоги '!AB36</f>
        <v>20826980</v>
      </c>
      <c r="L37" s="262" t="e">
        <f>L36-L35</f>
        <v>#REF!</v>
      </c>
      <c r="M37" s="158"/>
    </row>
    <row r="38" spans="1:13" s="126" customFormat="1" ht="16.5">
      <c r="A38" s="185" t="s">
        <v>189</v>
      </c>
      <c r="B38" s="189" t="s">
        <v>9</v>
      </c>
      <c r="C38" s="187" t="s">
        <v>416</v>
      </c>
      <c r="D38" s="151">
        <f>бюджет!D12</f>
        <v>4555</v>
      </c>
      <c r="E38" s="151">
        <f>бюджет!E12</f>
        <v>4555</v>
      </c>
      <c r="F38" s="151">
        <f>бюджет!F12</f>
        <v>2925</v>
      </c>
      <c r="G38" s="151">
        <f>бюджет!G12</f>
        <v>2925</v>
      </c>
      <c r="H38" s="151">
        <f t="shared" si="8"/>
        <v>14960</v>
      </c>
      <c r="I38" s="121">
        <f>'[7]М 212 проч'!H36</f>
        <v>14960</v>
      </c>
      <c r="J38" s="121">
        <f>'[7]М 212 проч'!I36</f>
        <v>14960</v>
      </c>
      <c r="M38" s="127"/>
    </row>
    <row r="39" spans="1:13" s="126" customFormat="1" ht="16.5">
      <c r="A39" s="185" t="s">
        <v>190</v>
      </c>
      <c r="B39" s="186" t="s">
        <v>191</v>
      </c>
      <c r="C39" s="187" t="s">
        <v>417</v>
      </c>
      <c r="D39" s="151">
        <f>D40+D41</f>
        <v>2459430</v>
      </c>
      <c r="E39" s="151">
        <f>E40+E41</f>
        <v>2379960</v>
      </c>
      <c r="F39" s="151">
        <f>F40+F41</f>
        <v>2379960</v>
      </c>
      <c r="G39" s="151">
        <f>G40+G41</f>
        <v>2300640</v>
      </c>
      <c r="H39" s="151">
        <f t="shared" si="8"/>
        <v>9519990</v>
      </c>
      <c r="I39" s="121">
        <f>I40+I41</f>
        <v>9520150</v>
      </c>
      <c r="J39" s="121">
        <f>J40+J41</f>
        <v>9965100</v>
      </c>
      <c r="M39" s="127"/>
    </row>
    <row r="40" spans="1:13" s="157" customFormat="1" ht="16.5">
      <c r="A40" s="159"/>
      <c r="B40" s="160" t="s">
        <v>187</v>
      </c>
      <c r="C40" s="188"/>
      <c r="D40" s="155">
        <f>бюджет!D14</f>
        <v>839900</v>
      </c>
      <c r="E40" s="155">
        <f>бюджет!E14</f>
        <v>807600</v>
      </c>
      <c r="F40" s="155">
        <f>бюджет!F14</f>
        <v>807600</v>
      </c>
      <c r="G40" s="155">
        <f>бюджет!G14</f>
        <v>775280</v>
      </c>
      <c r="H40" s="156">
        <f t="shared" si="8"/>
        <v>3230380</v>
      </c>
      <c r="I40" s="121">
        <f>'[7]м213 Прочий '!G36</f>
        <v>3230380</v>
      </c>
      <c r="J40" s="121">
        <f>'[7]м213 Прочий '!H36</f>
        <v>3675350</v>
      </c>
      <c r="M40" s="158"/>
    </row>
    <row r="41" spans="1:13" s="157" customFormat="1" ht="16.5">
      <c r="A41" s="159"/>
      <c r="B41" s="160" t="s">
        <v>188</v>
      </c>
      <c r="C41" s="188"/>
      <c r="D41" s="155">
        <f>бюджет!D48</f>
        <v>1619530</v>
      </c>
      <c r="E41" s="155">
        <f>бюджет!E48</f>
        <v>1572360</v>
      </c>
      <c r="F41" s="155">
        <f>бюджет!F48</f>
        <v>1572360</v>
      </c>
      <c r="G41" s="155">
        <f>бюджет!G48</f>
        <v>1525360</v>
      </c>
      <c r="H41" s="156">
        <f t="shared" si="8"/>
        <v>6289610</v>
      </c>
      <c r="I41" s="121">
        <f>'[7]с213 педагоги'!T36</f>
        <v>6289770</v>
      </c>
      <c r="J41" s="121">
        <f>'[7]с213 педагоги'!U36</f>
        <v>6289750</v>
      </c>
      <c r="M41" s="158"/>
    </row>
    <row r="42" spans="1:13" s="126" customFormat="1" ht="16.5">
      <c r="A42" s="181"/>
      <c r="B42" s="182" t="s">
        <v>192</v>
      </c>
      <c r="C42" s="183">
        <v>220</v>
      </c>
      <c r="D42" s="184">
        <f>D43+D44+D45+D46+D47+D48</f>
        <v>1582296</v>
      </c>
      <c r="E42" s="184">
        <f>E43+E44+E45+E46+E47+E48</f>
        <v>1056232</v>
      </c>
      <c r="F42" s="184">
        <f>F43+F44+F45+F46+F47+F48</f>
        <v>444088</v>
      </c>
      <c r="G42" s="184">
        <f>G43+G44+G45+G46+G47+G48</f>
        <v>648563</v>
      </c>
      <c r="H42" s="184">
        <f t="shared" si="8"/>
        <v>3731179</v>
      </c>
      <c r="I42" s="121">
        <f>I43+I44+I45+I46+I47+I48</f>
        <v>3731179</v>
      </c>
      <c r="J42" s="184">
        <f>J43+J44+J45+J46+J47+J48</f>
        <v>3731179</v>
      </c>
      <c r="M42" s="127"/>
    </row>
    <row r="43" spans="1:13" s="126" customFormat="1" ht="16.5">
      <c r="A43" s="185" t="s">
        <v>193</v>
      </c>
      <c r="B43" s="186" t="s">
        <v>11</v>
      </c>
      <c r="C43" s="187" t="s">
        <v>418</v>
      </c>
      <c r="D43" s="151">
        <f>бюджет!D15</f>
        <v>9408</v>
      </c>
      <c r="E43" s="151">
        <f>бюджет!E15</f>
        <v>9408</v>
      </c>
      <c r="F43" s="151">
        <f>бюджет!F15</f>
        <v>9408</v>
      </c>
      <c r="G43" s="151">
        <f>бюджет!G15</f>
        <v>9406</v>
      </c>
      <c r="H43" s="151">
        <f aca="true" t="shared" si="9" ref="H43:H50">SUM(D43:G43)</f>
        <v>37630</v>
      </c>
      <c r="I43" s="121">
        <f>'[7]м221'!L36</f>
        <v>37630</v>
      </c>
      <c r="J43" s="121">
        <f>'[7]м221'!M36</f>
        <v>37630</v>
      </c>
      <c r="M43" s="127"/>
    </row>
    <row r="44" spans="1:13" s="126" customFormat="1" ht="16.5">
      <c r="A44" s="185" t="s">
        <v>194</v>
      </c>
      <c r="B44" s="186" t="s">
        <v>12</v>
      </c>
      <c r="C44" s="187" t="s">
        <v>419</v>
      </c>
      <c r="D44" s="151">
        <f>бюджет!D16</f>
        <v>1665</v>
      </c>
      <c r="E44" s="151">
        <f>бюджет!E16</f>
        <v>1665</v>
      </c>
      <c r="F44" s="151">
        <f>бюджет!F16</f>
        <v>1665</v>
      </c>
      <c r="G44" s="151">
        <f>бюджет!G16</f>
        <v>1665</v>
      </c>
      <c r="H44" s="151">
        <f t="shared" si="9"/>
        <v>6660</v>
      </c>
      <c r="I44" s="121">
        <f>'[7]м222'!H36</f>
        <v>6660</v>
      </c>
      <c r="J44" s="121">
        <f>'[7]м222'!I36</f>
        <v>6660</v>
      </c>
      <c r="M44" s="127"/>
    </row>
    <row r="45" spans="1:13" s="126" customFormat="1" ht="16.5">
      <c r="A45" s="185" t="s">
        <v>195</v>
      </c>
      <c r="B45" s="186" t="s">
        <v>13</v>
      </c>
      <c r="C45" s="187" t="s">
        <v>420</v>
      </c>
      <c r="D45" s="151">
        <f>бюджет!D18</f>
        <v>1290383</v>
      </c>
      <c r="E45" s="151">
        <f>бюджет!E18</f>
        <v>761339</v>
      </c>
      <c r="F45" s="151">
        <f>бюджет!F18</f>
        <v>299815</v>
      </c>
      <c r="G45" s="151">
        <f>бюджет!G18</f>
        <v>531652</v>
      </c>
      <c r="H45" s="151">
        <f t="shared" si="9"/>
        <v>2883189</v>
      </c>
      <c r="I45" s="121">
        <f>'[7]м 223 СВОД'!L36</f>
        <v>2883189</v>
      </c>
      <c r="J45" s="121">
        <f>'[7]м 223 СВОД'!M36</f>
        <v>2883189</v>
      </c>
      <c r="M45" s="127"/>
    </row>
    <row r="46" spans="1:13" s="126" customFormat="1" ht="16.5">
      <c r="A46" s="185" t="s">
        <v>196</v>
      </c>
      <c r="B46" s="186" t="s">
        <v>174</v>
      </c>
      <c r="C46" s="187" t="s">
        <v>421</v>
      </c>
      <c r="D46" s="151">
        <v>0</v>
      </c>
      <c r="E46" s="151">
        <v>0</v>
      </c>
      <c r="F46" s="151">
        <v>0</v>
      </c>
      <c r="G46" s="151">
        <v>0</v>
      </c>
      <c r="H46" s="151">
        <f t="shared" si="9"/>
        <v>0</v>
      </c>
      <c r="I46" s="121">
        <f aca="true" t="shared" si="10" ref="I46:I58">H46</f>
        <v>0</v>
      </c>
      <c r="J46" s="121">
        <f>I46</f>
        <v>0</v>
      </c>
      <c r="M46" s="127"/>
    </row>
    <row r="47" spans="1:13" s="126" customFormat="1" ht="16.5">
      <c r="A47" s="185" t="s">
        <v>197</v>
      </c>
      <c r="B47" s="186" t="s">
        <v>198</v>
      </c>
      <c r="C47" s="187" t="s">
        <v>422</v>
      </c>
      <c r="D47" s="151">
        <f>бюджет!D22</f>
        <v>91590</v>
      </c>
      <c r="E47" s="151">
        <f>бюджет!E22</f>
        <v>91590</v>
      </c>
      <c r="F47" s="151">
        <f>бюджет!F22</f>
        <v>91590</v>
      </c>
      <c r="G47" s="151">
        <f>бюджет!G22</f>
        <v>91590</v>
      </c>
      <c r="H47" s="151">
        <f t="shared" si="9"/>
        <v>366360</v>
      </c>
      <c r="I47" s="121">
        <f>'[7]м225'!G36</f>
        <v>366360</v>
      </c>
      <c r="J47" s="121">
        <f>'[7]м225'!H36</f>
        <v>366360</v>
      </c>
      <c r="M47" s="127"/>
    </row>
    <row r="48" spans="1:13" s="126" customFormat="1" ht="16.5">
      <c r="A48" s="190" t="s">
        <v>199</v>
      </c>
      <c r="B48" s="186" t="s">
        <v>200</v>
      </c>
      <c r="C48" s="191" t="s">
        <v>423</v>
      </c>
      <c r="D48" s="192">
        <f aca="true" t="shared" si="11" ref="D48:J48">D49+D50</f>
        <v>189250</v>
      </c>
      <c r="E48" s="192">
        <f t="shared" si="11"/>
        <v>192230</v>
      </c>
      <c r="F48" s="192">
        <f t="shared" si="11"/>
        <v>41610</v>
      </c>
      <c r="G48" s="192">
        <f t="shared" si="11"/>
        <v>14250</v>
      </c>
      <c r="H48" s="192">
        <f t="shared" si="11"/>
        <v>437340</v>
      </c>
      <c r="I48" s="121">
        <f t="shared" si="11"/>
        <v>437340</v>
      </c>
      <c r="J48" s="192">
        <f t="shared" si="11"/>
        <v>437340</v>
      </c>
      <c r="M48" s="127"/>
    </row>
    <row r="49" spans="1:13" s="157" customFormat="1" ht="16.5">
      <c r="A49" s="159"/>
      <c r="B49" s="160" t="s">
        <v>187</v>
      </c>
      <c r="C49" s="193"/>
      <c r="D49" s="194">
        <f>бюджет!D28</f>
        <v>189250</v>
      </c>
      <c r="E49" s="194">
        <f>бюджет!E28</f>
        <v>192230</v>
      </c>
      <c r="F49" s="194">
        <f>бюджет!F28</f>
        <v>41610</v>
      </c>
      <c r="G49" s="194">
        <f>бюджет!G28</f>
        <v>14250</v>
      </c>
      <c r="H49" s="151">
        <f t="shared" si="9"/>
        <v>437340</v>
      </c>
      <c r="I49" s="121">
        <f>'[7]м226'!G36</f>
        <v>437340</v>
      </c>
      <c r="J49" s="121">
        <f>'[7]м226'!H36</f>
        <v>437340</v>
      </c>
      <c r="M49" s="158"/>
    </row>
    <row r="50" spans="1:13" s="157" customFormat="1" ht="16.5">
      <c r="A50" s="159"/>
      <c r="B50" s="160" t="s">
        <v>188</v>
      </c>
      <c r="C50" s="193"/>
      <c r="D50" s="195">
        <f>бюджет!D49</f>
        <v>0</v>
      </c>
      <c r="E50" s="195">
        <f>бюджет!E49</f>
        <v>0</v>
      </c>
      <c r="F50" s="195">
        <f>бюджет!F49</f>
        <v>0</v>
      </c>
      <c r="G50" s="195">
        <f>бюджет!G49</f>
        <v>0</v>
      </c>
      <c r="H50" s="151">
        <f t="shared" si="9"/>
        <v>0</v>
      </c>
      <c r="I50" s="121">
        <f>'[7]с226 уч расх'!O36</f>
        <v>0</v>
      </c>
      <c r="J50" s="121">
        <f>'[7]с226 уч расх'!P36</f>
        <v>0</v>
      </c>
      <c r="M50" s="158"/>
    </row>
    <row r="51" spans="1:13" s="126" customFormat="1" ht="16.5">
      <c r="A51" s="181"/>
      <c r="B51" s="182" t="s">
        <v>202</v>
      </c>
      <c r="C51" s="183">
        <v>260</v>
      </c>
      <c r="D51" s="184">
        <f aca="true" t="shared" si="12" ref="D51:J51">D53+D54</f>
        <v>0</v>
      </c>
      <c r="E51" s="184">
        <f t="shared" si="12"/>
        <v>0</v>
      </c>
      <c r="F51" s="184">
        <f t="shared" si="12"/>
        <v>0</v>
      </c>
      <c r="G51" s="184">
        <f t="shared" si="12"/>
        <v>0</v>
      </c>
      <c r="H51" s="184">
        <f t="shared" si="12"/>
        <v>0</v>
      </c>
      <c r="I51" s="121">
        <f t="shared" si="12"/>
        <v>0</v>
      </c>
      <c r="J51" s="184">
        <f t="shared" si="12"/>
        <v>0</v>
      </c>
      <c r="M51" s="127"/>
    </row>
    <row r="52" spans="1:13" s="126" customFormat="1" ht="16.5">
      <c r="A52" s="132"/>
      <c r="B52" s="149" t="s">
        <v>184</v>
      </c>
      <c r="C52" s="149"/>
      <c r="D52" s="196"/>
      <c r="E52" s="196"/>
      <c r="F52" s="196"/>
      <c r="G52" s="196"/>
      <c r="H52" s="196"/>
      <c r="I52" s="121">
        <f t="shared" si="10"/>
        <v>0</v>
      </c>
      <c r="J52" s="121">
        <f>H52</f>
        <v>0</v>
      </c>
      <c r="M52" s="127"/>
    </row>
    <row r="53" spans="1:13" s="126" customFormat="1" ht="16.5">
      <c r="A53" s="197" t="s">
        <v>203</v>
      </c>
      <c r="B53" s="198" t="s">
        <v>204</v>
      </c>
      <c r="C53" s="150">
        <v>262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21">
        <f t="shared" si="10"/>
        <v>0</v>
      </c>
      <c r="J53" s="121">
        <f>H53</f>
        <v>0</v>
      </c>
      <c r="M53" s="127"/>
    </row>
    <row r="54" spans="1:13" s="126" customFormat="1" ht="33">
      <c r="A54" s="128" t="s">
        <v>205</v>
      </c>
      <c r="B54" s="186" t="s">
        <v>206</v>
      </c>
      <c r="C54" s="150">
        <v>263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21">
        <f t="shared" si="10"/>
        <v>0</v>
      </c>
      <c r="J54" s="121">
        <f>H54</f>
        <v>0</v>
      </c>
      <c r="M54" s="127"/>
    </row>
    <row r="55" spans="1:13" s="126" customFormat="1" ht="16.5">
      <c r="A55" s="199"/>
      <c r="B55" s="200" t="s">
        <v>19</v>
      </c>
      <c r="C55" s="201">
        <v>290</v>
      </c>
      <c r="D55" s="184">
        <f aca="true" t="shared" si="13" ref="D55:J55">D56+D57+D58</f>
        <v>130921</v>
      </c>
      <c r="E55" s="184">
        <f t="shared" si="13"/>
        <v>224292</v>
      </c>
      <c r="F55" s="184">
        <f t="shared" si="13"/>
        <v>177606</v>
      </c>
      <c r="G55" s="184">
        <f t="shared" si="13"/>
        <v>177606</v>
      </c>
      <c r="H55" s="184">
        <f t="shared" si="13"/>
        <v>710425</v>
      </c>
      <c r="I55" s="121">
        <f t="shared" si="13"/>
        <v>710425</v>
      </c>
      <c r="J55" s="184">
        <f t="shared" si="13"/>
        <v>710425</v>
      </c>
      <c r="M55" s="127"/>
    </row>
    <row r="56" spans="1:13" s="126" customFormat="1" ht="33">
      <c r="A56" s="185" t="s">
        <v>207</v>
      </c>
      <c r="B56" s="186" t="s">
        <v>208</v>
      </c>
      <c r="C56" s="191" t="s">
        <v>424</v>
      </c>
      <c r="D56" s="192">
        <f>бюджет!D36+бюджет!D37</f>
        <v>130921</v>
      </c>
      <c r="E56" s="192">
        <f>бюджет!E36+бюджет!E37</f>
        <v>224292</v>
      </c>
      <c r="F56" s="192">
        <f>бюджет!F36+бюджет!F37</f>
        <v>177606</v>
      </c>
      <c r="G56" s="192">
        <f>бюджет!G36+бюджет!G37</f>
        <v>177606</v>
      </c>
      <c r="H56" s="151">
        <f>SUM(D56:G56)</f>
        <v>710425</v>
      </c>
      <c r="I56" s="121">
        <f>'[7]м 290'!H36</f>
        <v>710425</v>
      </c>
      <c r="J56" s="121">
        <f>'[7]м 290'!I36</f>
        <v>710425</v>
      </c>
      <c r="M56" s="127"/>
    </row>
    <row r="57" spans="1:13" s="126" customFormat="1" ht="16.5">
      <c r="A57" s="185" t="s">
        <v>209</v>
      </c>
      <c r="B57" s="186" t="s">
        <v>210</v>
      </c>
      <c r="C57" s="191" t="s">
        <v>425</v>
      </c>
      <c r="D57" s="192">
        <v>0</v>
      </c>
      <c r="E57" s="192">
        <v>0</v>
      </c>
      <c r="F57" s="192">
        <v>0</v>
      </c>
      <c r="G57" s="192">
        <v>0</v>
      </c>
      <c r="H57" s="151">
        <f>SUM(D57:G57)</f>
        <v>0</v>
      </c>
      <c r="I57" s="121">
        <f t="shared" si="10"/>
        <v>0</v>
      </c>
      <c r="J57" s="121">
        <f>H57</f>
        <v>0</v>
      </c>
      <c r="M57" s="127"/>
    </row>
    <row r="58" spans="1:13" s="126" customFormat="1" ht="16.5">
      <c r="A58" s="190" t="s">
        <v>211</v>
      </c>
      <c r="B58" s="186" t="s">
        <v>212</v>
      </c>
      <c r="C58" s="191" t="s">
        <v>426</v>
      </c>
      <c r="D58" s="192">
        <f>бюджет!D38</f>
        <v>0</v>
      </c>
      <c r="E58" s="192">
        <f>бюджет!E38</f>
        <v>0</v>
      </c>
      <c r="F58" s="192">
        <f>бюджет!F38</f>
        <v>0</v>
      </c>
      <c r="G58" s="192">
        <f>бюджет!G38</f>
        <v>0</v>
      </c>
      <c r="H58" s="151">
        <f>SUM(D58:G58)</f>
        <v>0</v>
      </c>
      <c r="I58" s="121">
        <f t="shared" si="10"/>
        <v>0</v>
      </c>
      <c r="J58" s="121">
        <f>H58</f>
        <v>0</v>
      </c>
      <c r="M58" s="127"/>
    </row>
    <row r="59" spans="1:13" s="126" customFormat="1" ht="16.5">
      <c r="A59" s="199"/>
      <c r="B59" s="200" t="s">
        <v>213</v>
      </c>
      <c r="C59" s="201">
        <v>300</v>
      </c>
      <c r="D59" s="184">
        <f aca="true" t="shared" si="14" ref="D59:J59">D60+D61</f>
        <v>217880</v>
      </c>
      <c r="E59" s="184">
        <f t="shared" si="14"/>
        <v>286640</v>
      </c>
      <c r="F59" s="184">
        <f t="shared" si="14"/>
        <v>251480</v>
      </c>
      <c r="G59" s="184">
        <f t="shared" si="14"/>
        <v>251370</v>
      </c>
      <c r="H59" s="184">
        <f t="shared" si="14"/>
        <v>1007370</v>
      </c>
      <c r="I59" s="121">
        <f t="shared" si="14"/>
        <v>987180</v>
      </c>
      <c r="J59" s="184">
        <f t="shared" si="14"/>
        <v>1004100</v>
      </c>
      <c r="M59" s="127"/>
    </row>
    <row r="60" spans="1:13" s="126" customFormat="1" ht="16.5">
      <c r="A60" s="128" t="s">
        <v>214</v>
      </c>
      <c r="B60" s="189" t="s">
        <v>215</v>
      </c>
      <c r="C60" s="150" t="s">
        <v>427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21">
        <v>0</v>
      </c>
      <c r="J60" s="121">
        <v>0</v>
      </c>
      <c r="M60" s="127"/>
    </row>
    <row r="61" spans="1:13" s="126" customFormat="1" ht="16.5">
      <c r="A61" s="128" t="s">
        <v>216</v>
      </c>
      <c r="B61" s="189" t="s">
        <v>23</v>
      </c>
      <c r="C61" s="150" t="s">
        <v>428</v>
      </c>
      <c r="D61" s="151">
        <f>D62+D63</f>
        <v>217880</v>
      </c>
      <c r="E61" s="151">
        <f>E62+E63</f>
        <v>286640</v>
      </c>
      <c r="F61" s="151">
        <f>F62+F63</f>
        <v>251480</v>
      </c>
      <c r="G61" s="151">
        <f>G62+G63</f>
        <v>251370</v>
      </c>
      <c r="H61" s="151">
        <f>SUM(D61:G61)</f>
        <v>1007370</v>
      </c>
      <c r="I61" s="121">
        <f>I62+I63</f>
        <v>987180</v>
      </c>
      <c r="J61" s="151">
        <f>J62+J63</f>
        <v>1004100</v>
      </c>
      <c r="M61" s="127"/>
    </row>
    <row r="62" spans="1:13" s="157" customFormat="1" ht="16.5">
      <c r="A62" s="202"/>
      <c r="B62" s="160" t="s">
        <v>187</v>
      </c>
      <c r="C62" s="154"/>
      <c r="D62" s="155">
        <f>бюджет!D40</f>
        <v>217880</v>
      </c>
      <c r="E62" s="155">
        <f>бюджет!E40</f>
        <v>236580</v>
      </c>
      <c r="F62" s="155">
        <f>бюджет!F40</f>
        <v>251480</v>
      </c>
      <c r="G62" s="155">
        <f>бюджет!G40</f>
        <v>251370</v>
      </c>
      <c r="H62" s="151">
        <f>SUM(D62:G62)</f>
        <v>957310</v>
      </c>
      <c r="I62" s="121">
        <f>'[7]м 340 СВОД'!J36</f>
        <v>957310</v>
      </c>
      <c r="J62" s="121">
        <f>'[7]м 340 СВОД'!K36</f>
        <v>969200</v>
      </c>
      <c r="M62" s="158"/>
    </row>
    <row r="63" spans="1:13" s="157" customFormat="1" ht="16.5">
      <c r="A63" s="202"/>
      <c r="B63" s="160" t="s">
        <v>188</v>
      </c>
      <c r="C63" s="154"/>
      <c r="D63" s="155">
        <f>бюджет!D50</f>
        <v>0</v>
      </c>
      <c r="E63" s="155">
        <f>бюджет!E50</f>
        <v>50060</v>
      </c>
      <c r="F63" s="155">
        <f>бюджет!F50</f>
        <v>0</v>
      </c>
      <c r="G63" s="155">
        <f>бюджет!G50</f>
        <v>0</v>
      </c>
      <c r="H63" s="156">
        <f>SUM(D63:G63)</f>
        <v>50060</v>
      </c>
      <c r="I63" s="121">
        <f>'[7]с340 уч расх '!S36</f>
        <v>29870</v>
      </c>
      <c r="J63" s="121">
        <f>'[7]с340 уч расх '!T36</f>
        <v>34900</v>
      </c>
      <c r="M63" s="158"/>
    </row>
    <row r="64" spans="1:13" s="157" customFormat="1" ht="17.25">
      <c r="A64" s="177" t="s">
        <v>217</v>
      </c>
      <c r="B64" s="178" t="s">
        <v>218</v>
      </c>
      <c r="C64" s="179"/>
      <c r="D64" s="143">
        <f aca="true" t="shared" si="15" ref="D64:J64">D65+D66</f>
        <v>78350</v>
      </c>
      <c r="E64" s="143">
        <f t="shared" si="15"/>
        <v>563915</v>
      </c>
      <c r="F64" s="143">
        <f t="shared" si="15"/>
        <v>188800</v>
      </c>
      <c r="G64" s="143">
        <f t="shared" si="15"/>
        <v>39170</v>
      </c>
      <c r="H64" s="143">
        <f t="shared" si="15"/>
        <v>870235</v>
      </c>
      <c r="I64" s="121">
        <f t="shared" si="15"/>
        <v>589275</v>
      </c>
      <c r="J64" s="143">
        <f t="shared" si="15"/>
        <v>638837</v>
      </c>
      <c r="M64" s="158"/>
    </row>
    <row r="65" spans="1:13" s="157" customFormat="1" ht="16.5">
      <c r="A65" s="202"/>
      <c r="B65" s="160" t="s">
        <v>187</v>
      </c>
      <c r="C65" s="154"/>
      <c r="D65" s="155">
        <f>бюджет!D55+бюджет!D58+бюджет!D59+бюджет!D60+бюджет!D63+бюджет!D64+бюджет!D65</f>
        <v>78350</v>
      </c>
      <c r="E65" s="155">
        <f>бюджет!E55+бюджет!E58+бюджет!E59+бюджет!E60+бюджет!E63+бюджет!E64+бюджет!E65</f>
        <v>497530</v>
      </c>
      <c r="F65" s="155">
        <f>бюджет!F55+бюджет!F58+бюджет!F59+бюджет!F60+бюджет!F63+бюджет!F64+бюджет!F65</f>
        <v>156700</v>
      </c>
      <c r="G65" s="155">
        <f>бюджет!G55+бюджет!G58+бюджет!G59+бюджет!G60+бюджет!G63+бюджет!G64+бюджет!G65</f>
        <v>39170</v>
      </c>
      <c r="H65" s="156">
        <f>SUM(D65:G65)</f>
        <v>771750</v>
      </c>
      <c r="I65" s="121">
        <f>'[7]М 212 льготн'!AR36+'[7]М 225.1 Тек рем'!U36+'[7]М Программа Отходы 226'!M36+'[7]М 310.1'!T36</f>
        <v>506750</v>
      </c>
      <c r="J65" s="121">
        <f>'[7]М 212 льготн'!AS36+'[7]М 225.1 Тек рем'!V36+'[7]М Программа Отходы 226'!N36+'[7]М 310.1'!U36</f>
        <v>553610</v>
      </c>
      <c r="M65" s="158"/>
    </row>
    <row r="66" spans="1:13" s="157" customFormat="1" ht="16.5">
      <c r="A66" s="202"/>
      <c r="B66" s="160" t="s">
        <v>188</v>
      </c>
      <c r="C66" s="154"/>
      <c r="D66" s="155">
        <f>бюджет!D61+бюджет!D62</f>
        <v>0</v>
      </c>
      <c r="E66" s="155">
        <f>бюджет!E61+бюджет!E62</f>
        <v>66385</v>
      </c>
      <c r="F66" s="155">
        <f>бюджет!F61+бюджет!F62</f>
        <v>32100</v>
      </c>
      <c r="G66" s="155">
        <f>бюджет!G61+бюджет!G62</f>
        <v>0</v>
      </c>
      <c r="H66" s="156">
        <f>SUM(D66:G66)</f>
        <v>98485</v>
      </c>
      <c r="I66" s="121">
        <f>'[7]с310.1 уч расх '!S36+'[7]с  212 Соцгарантии  '!I36</f>
        <v>82525</v>
      </c>
      <c r="J66" s="121">
        <f>'[7]с310.1 уч расх '!T36+'[7]с  212 Соцгарантии  '!J36</f>
        <v>85227</v>
      </c>
      <c r="M66" s="158"/>
    </row>
    <row r="67" spans="1:13" s="157" customFormat="1" ht="17.25">
      <c r="A67" s="203" t="s">
        <v>219</v>
      </c>
      <c r="B67" s="204" t="s">
        <v>220</v>
      </c>
      <c r="C67" s="205"/>
      <c r="D67" s="206"/>
      <c r="E67" s="206"/>
      <c r="F67" s="206"/>
      <c r="G67" s="206"/>
      <c r="H67" s="206"/>
      <c r="I67" s="121">
        <f>H67</f>
        <v>0</v>
      </c>
      <c r="J67" s="121">
        <f>H67</f>
        <v>0</v>
      </c>
      <c r="M67" s="158"/>
    </row>
    <row r="68" spans="1:13" s="157" customFormat="1" ht="69">
      <c r="A68" s="177" t="s">
        <v>221</v>
      </c>
      <c r="B68" s="178" t="s">
        <v>222</v>
      </c>
      <c r="C68" s="179"/>
      <c r="D68" s="143">
        <f>D69</f>
        <v>1947100</v>
      </c>
      <c r="E68" s="143">
        <f>E69</f>
        <v>2120900</v>
      </c>
      <c r="F68" s="143">
        <f>F69</f>
        <v>2260000</v>
      </c>
      <c r="G68" s="143">
        <f>G69</f>
        <v>2259900</v>
      </c>
      <c r="H68" s="143">
        <f>H69</f>
        <v>8587900</v>
      </c>
      <c r="I68" s="121">
        <f>H68</f>
        <v>8587900</v>
      </c>
      <c r="J68" s="121">
        <f>H68</f>
        <v>8587900</v>
      </c>
      <c r="M68" s="158" t="b">
        <f>H68+H70=внебюджет!C12</f>
        <v>1</v>
      </c>
    </row>
    <row r="69" spans="1:13" s="126" customFormat="1" ht="16.5">
      <c r="A69" s="128" t="s">
        <v>223</v>
      </c>
      <c r="B69" s="189" t="s">
        <v>23</v>
      </c>
      <c r="C69" s="150" t="s">
        <v>428</v>
      </c>
      <c r="D69" s="151">
        <f>D22</f>
        <v>1947100</v>
      </c>
      <c r="E69" s="151">
        <f>E22</f>
        <v>2120900</v>
      </c>
      <c r="F69" s="151">
        <f>F22</f>
        <v>2260000</v>
      </c>
      <c r="G69" s="151">
        <f>G22</f>
        <v>2259900</v>
      </c>
      <c r="H69" s="151">
        <f>H14+H22</f>
        <v>8587900</v>
      </c>
      <c r="I69" s="121">
        <f>H69</f>
        <v>8587900</v>
      </c>
      <c r="J69" s="121">
        <f>H69</f>
        <v>8587900</v>
      </c>
      <c r="M69" s="127"/>
    </row>
    <row r="70" spans="1:13" s="157" customFormat="1" ht="34.5">
      <c r="A70" s="177" t="s">
        <v>224</v>
      </c>
      <c r="B70" s="178" t="s">
        <v>225</v>
      </c>
      <c r="C70" s="179"/>
      <c r="D70" s="143">
        <f aca="true" t="shared" si="16" ref="D70:J70">D71+D75+D82+D86</f>
        <v>76060</v>
      </c>
      <c r="E70" s="143">
        <f t="shared" si="16"/>
        <v>149618</v>
      </c>
      <c r="F70" s="143">
        <f t="shared" si="16"/>
        <v>54530</v>
      </c>
      <c r="G70" s="143">
        <f t="shared" si="16"/>
        <v>92588</v>
      </c>
      <c r="H70" s="143">
        <f t="shared" si="16"/>
        <v>372796</v>
      </c>
      <c r="I70" s="121">
        <f t="shared" si="16"/>
        <v>372796</v>
      </c>
      <c r="J70" s="143">
        <f t="shared" si="16"/>
        <v>372796</v>
      </c>
      <c r="M70" s="158"/>
    </row>
    <row r="71" spans="1:13" s="157" customFormat="1" ht="16.5">
      <c r="A71" s="181"/>
      <c r="B71" s="182" t="s">
        <v>185</v>
      </c>
      <c r="C71" s="183">
        <v>210</v>
      </c>
      <c r="D71" s="184">
        <f aca="true" t="shared" si="17" ref="D71:J71">D72+D73+D74</f>
        <v>28120</v>
      </c>
      <c r="E71" s="184">
        <f t="shared" si="17"/>
        <v>56242</v>
      </c>
      <c r="F71" s="184">
        <f t="shared" si="17"/>
        <v>14061</v>
      </c>
      <c r="G71" s="184">
        <f t="shared" si="17"/>
        <v>42182</v>
      </c>
      <c r="H71" s="184">
        <f t="shared" si="17"/>
        <v>140605</v>
      </c>
      <c r="I71" s="121">
        <f t="shared" si="17"/>
        <v>140605</v>
      </c>
      <c r="J71" s="184">
        <f t="shared" si="17"/>
        <v>140605</v>
      </c>
      <c r="M71" s="158"/>
    </row>
    <row r="72" spans="1:13" s="157" customFormat="1" ht="16.5">
      <c r="A72" s="185" t="s">
        <v>226</v>
      </c>
      <c r="B72" s="186" t="s">
        <v>185</v>
      </c>
      <c r="C72" s="187" t="s">
        <v>415</v>
      </c>
      <c r="D72" s="155">
        <f>внебюджет!D14</f>
        <v>21596</v>
      </c>
      <c r="E72" s="155">
        <f>внебюджет!E14</f>
        <v>43194</v>
      </c>
      <c r="F72" s="155">
        <f>внебюджет!F14</f>
        <v>10799</v>
      </c>
      <c r="G72" s="155">
        <f>внебюджет!G14</f>
        <v>32396</v>
      </c>
      <c r="H72" s="156">
        <f aca="true" t="shared" si="18" ref="H72:H81">SUM(D72:G72)</f>
        <v>107985</v>
      </c>
      <c r="I72" s="121">
        <f>H72</f>
        <v>107985</v>
      </c>
      <c r="J72" s="121">
        <f>H72</f>
        <v>107985</v>
      </c>
      <c r="M72" s="158"/>
    </row>
    <row r="73" spans="1:13" s="157" customFormat="1" ht="17.25">
      <c r="A73" s="185" t="s">
        <v>227</v>
      </c>
      <c r="B73" s="189" t="s">
        <v>9</v>
      </c>
      <c r="C73" s="187" t="s">
        <v>416</v>
      </c>
      <c r="D73" s="155"/>
      <c r="E73" s="155"/>
      <c r="F73" s="155"/>
      <c r="G73" s="155"/>
      <c r="H73" s="206"/>
      <c r="I73" s="121">
        <f>H73</f>
        <v>0</v>
      </c>
      <c r="J73" s="121">
        <f>H73</f>
        <v>0</v>
      </c>
      <c r="M73" s="158"/>
    </row>
    <row r="74" spans="1:13" s="157" customFormat="1" ht="16.5">
      <c r="A74" s="185" t="s">
        <v>228</v>
      </c>
      <c r="B74" s="186" t="s">
        <v>191</v>
      </c>
      <c r="C74" s="187" t="s">
        <v>417</v>
      </c>
      <c r="D74" s="155">
        <f>внебюджет!D15</f>
        <v>6524</v>
      </c>
      <c r="E74" s="155">
        <f>внебюджет!E15</f>
        <v>13048</v>
      </c>
      <c r="F74" s="155">
        <f>внебюджет!F15</f>
        <v>3262</v>
      </c>
      <c r="G74" s="155">
        <f>внебюджет!G15</f>
        <v>9786</v>
      </c>
      <c r="H74" s="156">
        <f t="shared" si="18"/>
        <v>32620</v>
      </c>
      <c r="I74" s="121">
        <f>H74</f>
        <v>32620</v>
      </c>
      <c r="J74" s="121">
        <f>H74</f>
        <v>32620</v>
      </c>
      <c r="M74" s="158"/>
    </row>
    <row r="75" spans="1:13" s="157" customFormat="1" ht="16.5">
      <c r="A75" s="181"/>
      <c r="B75" s="182" t="s">
        <v>192</v>
      </c>
      <c r="C75" s="183">
        <v>220</v>
      </c>
      <c r="D75" s="184">
        <f aca="true" t="shared" si="19" ref="D75:J75">D76+D77+D78+D79+D80+D81</f>
        <v>0</v>
      </c>
      <c r="E75" s="184">
        <f t="shared" si="19"/>
        <v>0</v>
      </c>
      <c r="F75" s="184">
        <f t="shared" si="19"/>
        <v>0</v>
      </c>
      <c r="G75" s="184">
        <f t="shared" si="19"/>
        <v>0</v>
      </c>
      <c r="H75" s="184">
        <f t="shared" si="19"/>
        <v>0</v>
      </c>
      <c r="I75" s="121">
        <f t="shared" si="19"/>
        <v>0</v>
      </c>
      <c r="J75" s="184">
        <f t="shared" si="19"/>
        <v>0</v>
      </c>
      <c r="M75" s="158"/>
    </row>
    <row r="76" spans="1:13" s="157" customFormat="1" ht="16.5">
      <c r="A76" s="185" t="s">
        <v>229</v>
      </c>
      <c r="B76" s="186" t="s">
        <v>11</v>
      </c>
      <c r="C76" s="187" t="s">
        <v>418</v>
      </c>
      <c r="D76" s="155">
        <f>внебюджет!D18</f>
        <v>0</v>
      </c>
      <c r="E76" s="155">
        <f>внебюджет!E18</f>
        <v>0</v>
      </c>
      <c r="F76" s="155">
        <f>внебюджет!F18</f>
        <v>0</v>
      </c>
      <c r="G76" s="155">
        <f>внебюджет!G18</f>
        <v>0</v>
      </c>
      <c r="H76" s="156">
        <f t="shared" si="18"/>
        <v>0</v>
      </c>
      <c r="I76" s="121">
        <f aca="true" t="shared" si="20" ref="I76:I96">H76</f>
        <v>0</v>
      </c>
      <c r="J76" s="121">
        <f aca="true" t="shared" si="21" ref="J76:J96">H76</f>
        <v>0</v>
      </c>
      <c r="M76" s="158"/>
    </row>
    <row r="77" spans="1:13" s="157" customFormat="1" ht="16.5">
      <c r="A77" s="185" t="s">
        <v>230</v>
      </c>
      <c r="B77" s="186" t="s">
        <v>12</v>
      </c>
      <c r="C77" s="187" t="s">
        <v>419</v>
      </c>
      <c r="D77" s="155">
        <f>внебюджет!D19</f>
        <v>0</v>
      </c>
      <c r="E77" s="155">
        <f>внебюджет!E19</f>
        <v>0</v>
      </c>
      <c r="F77" s="155">
        <f>внебюджет!F19</f>
        <v>0</v>
      </c>
      <c r="G77" s="155">
        <f>внебюджет!G19</f>
        <v>0</v>
      </c>
      <c r="H77" s="156">
        <f t="shared" si="18"/>
        <v>0</v>
      </c>
      <c r="I77" s="121">
        <f t="shared" si="20"/>
        <v>0</v>
      </c>
      <c r="J77" s="121">
        <f t="shared" si="21"/>
        <v>0</v>
      </c>
      <c r="M77" s="158"/>
    </row>
    <row r="78" spans="1:13" s="157" customFormat="1" ht="16.5">
      <c r="A78" s="185" t="s">
        <v>231</v>
      </c>
      <c r="B78" s="186" t="s">
        <v>13</v>
      </c>
      <c r="C78" s="187" t="s">
        <v>420</v>
      </c>
      <c r="D78" s="155">
        <f>внебюджет!D20</f>
        <v>0</v>
      </c>
      <c r="E78" s="155">
        <f>внебюджет!E20</f>
        <v>0</v>
      </c>
      <c r="F78" s="155">
        <f>внебюджет!F20</f>
        <v>0</v>
      </c>
      <c r="G78" s="155">
        <f>внебюджет!G20</f>
        <v>0</v>
      </c>
      <c r="H78" s="156">
        <f t="shared" si="18"/>
        <v>0</v>
      </c>
      <c r="I78" s="121">
        <f t="shared" si="20"/>
        <v>0</v>
      </c>
      <c r="J78" s="121">
        <f t="shared" si="21"/>
        <v>0</v>
      </c>
      <c r="M78" s="158"/>
    </row>
    <row r="79" spans="1:13" s="157" customFormat="1" ht="16.5">
      <c r="A79" s="185" t="s">
        <v>232</v>
      </c>
      <c r="B79" s="186" t="s">
        <v>174</v>
      </c>
      <c r="C79" s="187" t="s">
        <v>421</v>
      </c>
      <c r="D79" s="155"/>
      <c r="E79" s="155"/>
      <c r="F79" s="155"/>
      <c r="G79" s="155"/>
      <c r="H79" s="156">
        <f t="shared" si="18"/>
        <v>0</v>
      </c>
      <c r="I79" s="121">
        <f t="shared" si="20"/>
        <v>0</v>
      </c>
      <c r="J79" s="121">
        <f t="shared" si="21"/>
        <v>0</v>
      </c>
      <c r="M79" s="158"/>
    </row>
    <row r="80" spans="1:13" s="157" customFormat="1" ht="16.5">
      <c r="A80" s="185" t="s">
        <v>233</v>
      </c>
      <c r="B80" s="186" t="s">
        <v>198</v>
      </c>
      <c r="C80" s="187" t="s">
        <v>422</v>
      </c>
      <c r="D80" s="155">
        <f>внебюджет!D21+внебюджет!D22+внебюджет!D23</f>
        <v>0</v>
      </c>
      <c r="E80" s="155">
        <f>внебюджет!E21+внебюджет!E22+внебюджет!E23</f>
        <v>0</v>
      </c>
      <c r="F80" s="155">
        <f>внебюджет!F21+внебюджет!F22+внебюджет!F23</f>
        <v>0</v>
      </c>
      <c r="G80" s="155">
        <f>внебюджет!G21+внебюджет!G22+внебюджет!G23</f>
        <v>0</v>
      </c>
      <c r="H80" s="156">
        <f t="shared" si="18"/>
        <v>0</v>
      </c>
      <c r="I80" s="121">
        <f t="shared" si="20"/>
        <v>0</v>
      </c>
      <c r="J80" s="121">
        <f t="shared" si="21"/>
        <v>0</v>
      </c>
      <c r="M80" s="158"/>
    </row>
    <row r="81" spans="1:13" s="157" customFormat="1" ht="16.5">
      <c r="A81" s="190" t="s">
        <v>234</v>
      </c>
      <c r="B81" s="186" t="s">
        <v>200</v>
      </c>
      <c r="C81" s="191" t="s">
        <v>423</v>
      </c>
      <c r="D81" s="155">
        <f>внебюджет!D26</f>
        <v>0</v>
      </c>
      <c r="E81" s="155">
        <f>внебюджет!E26</f>
        <v>0</v>
      </c>
      <c r="F81" s="155">
        <f>внебюджет!F26</f>
        <v>0</v>
      </c>
      <c r="G81" s="155">
        <f>внебюджет!G26</f>
        <v>0</v>
      </c>
      <c r="H81" s="156">
        <f t="shared" si="18"/>
        <v>0</v>
      </c>
      <c r="I81" s="121">
        <f t="shared" si="20"/>
        <v>0</v>
      </c>
      <c r="J81" s="121">
        <f t="shared" si="21"/>
        <v>0</v>
      </c>
      <c r="M81" s="158"/>
    </row>
    <row r="82" spans="1:13" s="157" customFormat="1" ht="16.5">
      <c r="A82" s="199"/>
      <c r="B82" s="200" t="s">
        <v>19</v>
      </c>
      <c r="C82" s="201">
        <v>290</v>
      </c>
      <c r="D82" s="184">
        <f aca="true" t="shared" si="22" ref="D82:J82">D83+D84+D85</f>
        <v>3000</v>
      </c>
      <c r="E82" s="184">
        <f t="shared" si="22"/>
        <v>3000</v>
      </c>
      <c r="F82" s="184">
        <f t="shared" si="22"/>
        <v>3000</v>
      </c>
      <c r="G82" s="184">
        <f t="shared" si="22"/>
        <v>3000</v>
      </c>
      <c r="H82" s="184">
        <f t="shared" si="22"/>
        <v>12000</v>
      </c>
      <c r="I82" s="121">
        <f t="shared" si="22"/>
        <v>12000</v>
      </c>
      <c r="J82" s="184">
        <f t="shared" si="22"/>
        <v>12000</v>
      </c>
      <c r="M82" s="158"/>
    </row>
    <row r="83" spans="1:13" s="157" customFormat="1" ht="33">
      <c r="A83" s="185" t="s">
        <v>235</v>
      </c>
      <c r="B83" s="186" t="s">
        <v>208</v>
      </c>
      <c r="C83" s="191" t="s">
        <v>424</v>
      </c>
      <c r="D83" s="192"/>
      <c r="E83" s="192"/>
      <c r="F83" s="192"/>
      <c r="G83" s="192"/>
      <c r="H83" s="184"/>
      <c r="I83" s="121">
        <f t="shared" si="20"/>
        <v>0</v>
      </c>
      <c r="J83" s="121">
        <f t="shared" si="21"/>
        <v>0</v>
      </c>
      <c r="M83" s="158"/>
    </row>
    <row r="84" spans="1:13" s="157" customFormat="1" ht="16.5">
      <c r="A84" s="185" t="s">
        <v>236</v>
      </c>
      <c r="B84" s="186" t="s">
        <v>210</v>
      </c>
      <c r="C84" s="191" t="s">
        <v>425</v>
      </c>
      <c r="D84" s="192">
        <f>внебюджет!D27</f>
        <v>967</v>
      </c>
      <c r="E84" s="192">
        <f>внебюджет!E27</f>
        <v>967</v>
      </c>
      <c r="F84" s="192">
        <f>внебюджет!F27</f>
        <v>967</v>
      </c>
      <c r="G84" s="192">
        <f>внебюджет!G27</f>
        <v>967</v>
      </c>
      <c r="H84" s="156">
        <f>SUM(D84:G84)</f>
        <v>3868</v>
      </c>
      <c r="I84" s="121">
        <f t="shared" si="20"/>
        <v>3868</v>
      </c>
      <c r="J84" s="121">
        <f t="shared" si="21"/>
        <v>3868</v>
      </c>
      <c r="M84" s="158"/>
    </row>
    <row r="85" spans="1:13" s="157" customFormat="1" ht="16.5">
      <c r="A85" s="190" t="s">
        <v>237</v>
      </c>
      <c r="B85" s="186" t="s">
        <v>212</v>
      </c>
      <c r="C85" s="191" t="s">
        <v>426</v>
      </c>
      <c r="D85" s="192">
        <f>внебюджет!D28</f>
        <v>2033</v>
      </c>
      <c r="E85" s="192">
        <f>внебюджет!E28</f>
        <v>2033</v>
      </c>
      <c r="F85" s="192">
        <f>внебюджет!F28</f>
        <v>2033</v>
      </c>
      <c r="G85" s="192">
        <f>внебюджет!G28</f>
        <v>2033</v>
      </c>
      <c r="H85" s="156">
        <f>SUM(D85:G85)</f>
        <v>8132</v>
      </c>
      <c r="I85" s="121">
        <f t="shared" si="20"/>
        <v>8132</v>
      </c>
      <c r="J85" s="121">
        <f t="shared" si="21"/>
        <v>8132</v>
      </c>
      <c r="M85" s="158"/>
    </row>
    <row r="86" spans="1:13" s="157" customFormat="1" ht="16.5">
      <c r="A86" s="199"/>
      <c r="B86" s="200" t="s">
        <v>213</v>
      </c>
      <c r="C86" s="201">
        <v>300</v>
      </c>
      <c r="D86" s="184">
        <f aca="true" t="shared" si="23" ref="D86:J86">D87+D88</f>
        <v>44940</v>
      </c>
      <c r="E86" s="184">
        <f t="shared" si="23"/>
        <v>90376</v>
      </c>
      <c r="F86" s="184">
        <f t="shared" si="23"/>
        <v>37469</v>
      </c>
      <c r="G86" s="184">
        <f t="shared" si="23"/>
        <v>47406</v>
      </c>
      <c r="H86" s="184">
        <f t="shared" si="23"/>
        <v>220191</v>
      </c>
      <c r="I86" s="121">
        <f t="shared" si="23"/>
        <v>220191</v>
      </c>
      <c r="J86" s="184">
        <f t="shared" si="23"/>
        <v>220191</v>
      </c>
      <c r="M86" s="158"/>
    </row>
    <row r="87" spans="1:13" s="157" customFormat="1" ht="16.5">
      <c r="A87" s="128" t="s">
        <v>238</v>
      </c>
      <c r="B87" s="189" t="s">
        <v>215</v>
      </c>
      <c r="C87" s="150" t="s">
        <v>427</v>
      </c>
      <c r="D87" s="151">
        <f>внебюджет!D29</f>
        <v>10000</v>
      </c>
      <c r="E87" s="151">
        <f>внебюджет!E29</f>
        <v>68000</v>
      </c>
      <c r="F87" s="151">
        <f>внебюджет!F29</f>
        <v>10000</v>
      </c>
      <c r="G87" s="151">
        <f>внебюджет!G29</f>
        <v>0</v>
      </c>
      <c r="H87" s="156">
        <f>SUM(D87:G87)</f>
        <v>88000</v>
      </c>
      <c r="I87" s="121">
        <f t="shared" si="20"/>
        <v>88000</v>
      </c>
      <c r="J87" s="121">
        <f t="shared" si="21"/>
        <v>88000</v>
      </c>
      <c r="M87" s="158"/>
    </row>
    <row r="88" spans="1:13" s="157" customFormat="1" ht="16.5">
      <c r="A88" s="128" t="s">
        <v>239</v>
      </c>
      <c r="B88" s="189" t="s">
        <v>23</v>
      </c>
      <c r="C88" s="150" t="s">
        <v>428</v>
      </c>
      <c r="D88" s="151">
        <f>SUM(внебюджет!I30:I34)+SUM(внебюджет!N30:N34)+SUM(внебюджет!S30:S34)+SUM(внебюджет!X30:X34)</f>
        <v>34940</v>
      </c>
      <c r="E88" s="151">
        <f>SUM(внебюджет!J30:J34)+SUM(внебюджет!O30:O34)+SUM(внебюджет!T30:T34)+SUM(внебюджет!Y30:Y34)</f>
        <v>22376</v>
      </c>
      <c r="F88" s="151">
        <f>SUM(внебюджет!K30:K34)+SUM(внебюджет!P30:P34)+SUM(внебюджет!U30:U34)+SUM(внебюджет!Z30:Z34)</f>
        <v>27469</v>
      </c>
      <c r="G88" s="151">
        <f>SUM(внебюджет!L30:L34)+SUM(внебюджет!Q30:Q34)+SUM(внебюджет!V30:V34)+SUM(внебюджет!AA30:AA34)</f>
        <v>47406</v>
      </c>
      <c r="H88" s="156">
        <f>SUM(D88:G88)</f>
        <v>132191</v>
      </c>
      <c r="I88" s="121">
        <f t="shared" si="20"/>
        <v>132191</v>
      </c>
      <c r="J88" s="121">
        <f t="shared" si="21"/>
        <v>132191</v>
      </c>
      <c r="M88" s="158"/>
    </row>
    <row r="89" spans="1:13" s="112" customFormat="1" ht="18.75">
      <c r="A89" s="207" t="s">
        <v>240</v>
      </c>
      <c r="B89" s="208" t="s">
        <v>241</v>
      </c>
      <c r="C89" s="209"/>
      <c r="D89" s="138"/>
      <c r="E89" s="138"/>
      <c r="F89" s="138"/>
      <c r="G89" s="138"/>
      <c r="H89" s="138"/>
      <c r="I89" s="121">
        <f t="shared" si="20"/>
        <v>0</v>
      </c>
      <c r="J89" s="121">
        <f t="shared" si="21"/>
        <v>0</v>
      </c>
      <c r="M89" s="110"/>
    </row>
    <row r="90" spans="1:13" s="126" customFormat="1" ht="16.5">
      <c r="A90" s="128"/>
      <c r="B90" s="131" t="s">
        <v>149</v>
      </c>
      <c r="C90" s="130"/>
      <c r="D90" s="125"/>
      <c r="E90" s="125"/>
      <c r="F90" s="125"/>
      <c r="G90" s="125"/>
      <c r="H90" s="125"/>
      <c r="I90" s="121">
        <f t="shared" si="20"/>
        <v>0</v>
      </c>
      <c r="J90" s="121">
        <f t="shared" si="21"/>
        <v>0</v>
      </c>
      <c r="M90" s="127"/>
    </row>
    <row r="91" spans="1:13" s="126" customFormat="1" ht="33">
      <c r="A91" s="128" t="s">
        <v>242</v>
      </c>
      <c r="B91" s="132" t="s">
        <v>151</v>
      </c>
      <c r="C91" s="130"/>
      <c r="D91" s="125"/>
      <c r="E91" s="125"/>
      <c r="F91" s="125"/>
      <c r="G91" s="125"/>
      <c r="H91" s="125"/>
      <c r="I91" s="121">
        <f t="shared" si="20"/>
        <v>0</v>
      </c>
      <c r="J91" s="121">
        <f t="shared" si="21"/>
        <v>0</v>
      </c>
      <c r="M91" s="127"/>
    </row>
    <row r="92" spans="1:13" s="126" customFormat="1" ht="16.5">
      <c r="A92" s="128" t="s">
        <v>243</v>
      </c>
      <c r="B92" s="131" t="s">
        <v>153</v>
      </c>
      <c r="C92" s="130"/>
      <c r="D92" s="125"/>
      <c r="E92" s="125"/>
      <c r="F92" s="125"/>
      <c r="G92" s="125"/>
      <c r="H92" s="125"/>
      <c r="I92" s="121">
        <f t="shared" si="20"/>
        <v>0</v>
      </c>
      <c r="J92" s="121">
        <f t="shared" si="21"/>
        <v>0</v>
      </c>
      <c r="M92" s="127"/>
    </row>
    <row r="93" spans="1:13" s="126" customFormat="1" ht="16.5">
      <c r="A93" s="128" t="s">
        <v>244</v>
      </c>
      <c r="B93" s="131" t="s">
        <v>245</v>
      </c>
      <c r="C93" s="130"/>
      <c r="D93" s="125"/>
      <c r="E93" s="125"/>
      <c r="F93" s="125"/>
      <c r="G93" s="125"/>
      <c r="H93" s="125"/>
      <c r="I93" s="121">
        <f t="shared" si="20"/>
        <v>0</v>
      </c>
      <c r="J93" s="121">
        <f t="shared" si="21"/>
        <v>0</v>
      </c>
      <c r="M93" s="127"/>
    </row>
    <row r="94" spans="1:13" s="126" customFormat="1" ht="49.5">
      <c r="A94" s="128" t="s">
        <v>246</v>
      </c>
      <c r="B94" s="132" t="s">
        <v>155</v>
      </c>
      <c r="C94" s="130"/>
      <c r="D94" s="125"/>
      <c r="E94" s="125"/>
      <c r="F94" s="125"/>
      <c r="G94" s="125"/>
      <c r="H94" s="125"/>
      <c r="I94" s="121">
        <f t="shared" si="20"/>
        <v>0</v>
      </c>
      <c r="J94" s="121">
        <f t="shared" si="21"/>
        <v>0</v>
      </c>
      <c r="M94" s="127"/>
    </row>
    <row r="95" spans="1:13" s="126" customFormat="1" ht="16.5">
      <c r="A95" s="128" t="s">
        <v>247</v>
      </c>
      <c r="B95" s="131" t="s">
        <v>157</v>
      </c>
      <c r="C95" s="130"/>
      <c r="D95" s="125"/>
      <c r="E95" s="125"/>
      <c r="F95" s="125"/>
      <c r="G95" s="125"/>
      <c r="H95" s="125"/>
      <c r="I95" s="121">
        <f t="shared" si="20"/>
        <v>0</v>
      </c>
      <c r="J95" s="121">
        <f t="shared" si="21"/>
        <v>0</v>
      </c>
      <c r="M95" s="127"/>
    </row>
    <row r="96" spans="1:13" s="112" customFormat="1" ht="18.75">
      <c r="A96" s="207">
        <v>5</v>
      </c>
      <c r="B96" s="208" t="s">
        <v>248</v>
      </c>
      <c r="C96" s="209"/>
      <c r="D96" s="138"/>
      <c r="E96" s="138"/>
      <c r="F96" s="138"/>
      <c r="G96" s="138"/>
      <c r="H96" s="138"/>
      <c r="I96" s="121">
        <f t="shared" si="20"/>
        <v>0</v>
      </c>
      <c r="J96" s="121">
        <f t="shared" si="21"/>
        <v>0</v>
      </c>
      <c r="M96" s="110"/>
    </row>
    <row r="97" ht="36.75" customHeight="1"/>
    <row r="98" spans="1:4" ht="15.75">
      <c r="A98" s="16" t="s">
        <v>414</v>
      </c>
      <c r="B98" s="315"/>
      <c r="C98" s="16" t="s">
        <v>98</v>
      </c>
      <c r="D98" s="210"/>
    </row>
    <row r="99" spans="1:13" s="212" customFormat="1" ht="12.75">
      <c r="A99" s="16" t="s">
        <v>51</v>
      </c>
      <c r="B99" s="315"/>
      <c r="C99" s="16" t="s">
        <v>49</v>
      </c>
      <c r="D99" s="210"/>
      <c r="E99" s="210"/>
      <c r="F99" s="210"/>
      <c r="G99" s="210"/>
      <c r="H99" s="210"/>
      <c r="I99" s="210"/>
      <c r="J99" s="210"/>
      <c r="K99" s="211"/>
      <c r="L99" s="211"/>
      <c r="M99" s="210"/>
    </row>
    <row r="100" spans="1:4" ht="3.75" customHeight="1">
      <c r="A100" s="16"/>
      <c r="B100" s="315"/>
      <c r="C100" s="16"/>
      <c r="D100" s="210"/>
    </row>
    <row r="101" spans="1:4" ht="15.75">
      <c r="A101" s="16"/>
      <c r="B101" s="315"/>
      <c r="C101" s="16"/>
      <c r="D101" s="315"/>
    </row>
    <row r="102" spans="1:13" s="212" customFormat="1" ht="12.75">
      <c r="A102" s="16" t="s">
        <v>409</v>
      </c>
      <c r="B102" s="315"/>
      <c r="C102" s="16" t="s">
        <v>410</v>
      </c>
      <c r="D102" s="315"/>
      <c r="E102" s="210"/>
      <c r="F102" s="210"/>
      <c r="G102" s="210"/>
      <c r="H102" s="210"/>
      <c r="I102" s="210"/>
      <c r="J102" s="210"/>
      <c r="K102" s="211"/>
      <c r="L102" s="211"/>
      <c r="M102" s="210"/>
    </row>
    <row r="103" spans="1:4" ht="15.75">
      <c r="A103" s="16" t="s">
        <v>102</v>
      </c>
      <c r="B103" s="315"/>
      <c r="C103" s="16" t="s">
        <v>52</v>
      </c>
      <c r="D103" s="315"/>
    </row>
    <row r="104" spans="1:12" s="110" customFormat="1" ht="15.75">
      <c r="A104" s="16"/>
      <c r="B104" s="315"/>
      <c r="C104" s="16"/>
      <c r="D104" s="315"/>
      <c r="K104" s="112"/>
      <c r="L104" s="112"/>
    </row>
    <row r="105" spans="1:4" ht="15.75">
      <c r="A105" s="16" t="s">
        <v>383</v>
      </c>
      <c r="B105" s="315"/>
      <c r="C105" s="315"/>
      <c r="D105" s="315"/>
    </row>
    <row r="106" spans="1:12" s="110" customFormat="1" ht="15.75">
      <c r="A106" s="16" t="s">
        <v>411</v>
      </c>
      <c r="B106" s="315"/>
      <c r="C106" s="16" t="s">
        <v>412</v>
      </c>
      <c r="D106" s="315"/>
      <c r="K106" s="112"/>
      <c r="L106" s="112"/>
    </row>
    <row r="107" spans="1:4" ht="15.75">
      <c r="A107" s="16" t="s">
        <v>413</v>
      </c>
      <c r="B107" s="315"/>
      <c r="C107" s="16" t="s">
        <v>52</v>
      </c>
      <c r="D107" s="315"/>
    </row>
    <row r="108" spans="1:4" ht="15.75">
      <c r="A108" s="278"/>
      <c r="B108" s="320"/>
      <c r="C108" s="320"/>
      <c r="D108" s="320"/>
    </row>
    <row r="109" spans="11:12" s="110" customFormat="1" ht="15.75">
      <c r="K109" s="112"/>
      <c r="L109" s="112"/>
    </row>
    <row r="111" spans="11:13" ht="15.75">
      <c r="K111" s="263">
        <f>H76+H77+H69+H78+H79+H80+H81+H87+H88</f>
        <v>8808091</v>
      </c>
      <c r="L111" s="263">
        <f>I76+I77+I69+I78+I79+I80+I81+I87+I88</f>
        <v>8808091</v>
      </c>
      <c r="M111" s="263">
        <f>J76+J77+J69+J78+J79+J80+J81+J87+J88</f>
        <v>8808091</v>
      </c>
    </row>
  </sheetData>
  <sheetProtection/>
  <mergeCells count="7">
    <mergeCell ref="I7:J7"/>
    <mergeCell ref="A4:H4"/>
    <mergeCell ref="A5:H5"/>
    <mergeCell ref="A7:A8"/>
    <mergeCell ref="B7:B8"/>
    <mergeCell ref="C7:C8"/>
    <mergeCell ref="D7:H7"/>
  </mergeCells>
  <printOptions/>
  <pageMargins left="0" right="0" top="0.3937007874015748" bottom="0.3937007874015748" header="0.31496062992125984" footer="0.31496062992125984"/>
  <pageSetup fitToHeight="0" orientation="portrait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P57"/>
  <sheetViews>
    <sheetView view="pageBreakPreview" zoomScale="60" zoomScaleNormal="95" zoomScalePageLayoutView="0" workbookViewId="0" topLeftCell="A4">
      <selection activeCell="D27" sqref="D27"/>
    </sheetView>
  </sheetViews>
  <sheetFormatPr defaultColWidth="8.7109375" defaultRowHeight="15" customHeight="1"/>
  <cols>
    <col min="1" max="1" width="55.57421875" style="111" customWidth="1"/>
    <col min="2" max="2" width="7.421875" style="111" customWidth="1"/>
    <col min="3" max="3" width="8.7109375" style="111" customWidth="1"/>
    <col min="4" max="4" width="15.28125" style="111" customWidth="1"/>
    <col min="5" max="5" width="16.7109375" style="111" customWidth="1"/>
    <col min="6" max="6" width="15.7109375" style="111" customWidth="1"/>
    <col min="7" max="7" width="19.00390625" style="111" customWidth="1"/>
    <col min="8" max="8" width="16.57421875" style="111" customWidth="1"/>
    <col min="9" max="9" width="16.8515625" style="111" customWidth="1"/>
    <col min="10" max="10" width="14.140625" style="111" customWidth="1"/>
    <col min="11" max="11" width="13.7109375" style="111" customWidth="1"/>
    <col min="12" max="12" width="16.00390625" style="111" customWidth="1"/>
    <col min="13" max="13" width="13.140625" style="111" bestFit="1" customWidth="1"/>
    <col min="14" max="14" width="11.8515625" style="111" customWidth="1"/>
    <col min="15" max="15" width="15.7109375" style="111" customWidth="1"/>
    <col min="16" max="16" width="17.28125" style="111" customWidth="1"/>
    <col min="17" max="16384" width="8.7109375" style="111" customWidth="1"/>
  </cols>
  <sheetData>
    <row r="2" spans="11:12" ht="15" customHeight="1">
      <c r="K2" s="575" t="s">
        <v>249</v>
      </c>
      <c r="L2" s="575"/>
    </row>
    <row r="4" spans="1:12" s="213" customFormat="1" ht="15" customHeight="1">
      <c r="A4" s="576" t="s">
        <v>313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</row>
    <row r="5" spans="1:12" s="213" customFormat="1" ht="27" customHeight="1">
      <c r="A5" s="576" t="s">
        <v>401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7" spans="1:12" ht="15" customHeight="1">
      <c r="A7" s="577" t="s">
        <v>140</v>
      </c>
      <c r="B7" s="577" t="s">
        <v>61</v>
      </c>
      <c r="C7" s="577" t="s">
        <v>250</v>
      </c>
      <c r="D7" s="577" t="s">
        <v>251</v>
      </c>
      <c r="E7" s="577"/>
      <c r="F7" s="577"/>
      <c r="G7" s="577"/>
      <c r="H7" s="577"/>
      <c r="I7" s="577"/>
      <c r="J7" s="577"/>
      <c r="K7" s="577"/>
      <c r="L7" s="577"/>
    </row>
    <row r="8" spans="1:12" ht="16.5" customHeight="1">
      <c r="A8" s="577"/>
      <c r="B8" s="577"/>
      <c r="C8" s="577"/>
      <c r="D8" s="578" t="s">
        <v>252</v>
      </c>
      <c r="E8" s="578"/>
      <c r="F8" s="578"/>
      <c r="G8" s="578" t="s">
        <v>149</v>
      </c>
      <c r="H8" s="578"/>
      <c r="I8" s="578"/>
      <c r="J8" s="578"/>
      <c r="K8" s="578"/>
      <c r="L8" s="578"/>
    </row>
    <row r="9" spans="1:12" ht="57.75" customHeight="1">
      <c r="A9" s="577"/>
      <c r="B9" s="577"/>
      <c r="C9" s="577"/>
      <c r="D9" s="577" t="s">
        <v>397</v>
      </c>
      <c r="E9" s="577" t="s">
        <v>398</v>
      </c>
      <c r="F9" s="577" t="s">
        <v>399</v>
      </c>
      <c r="G9" s="577" t="s">
        <v>253</v>
      </c>
      <c r="H9" s="577"/>
      <c r="I9" s="577"/>
      <c r="J9" s="577" t="s">
        <v>254</v>
      </c>
      <c r="K9" s="577"/>
      <c r="L9" s="577"/>
    </row>
    <row r="10" spans="1:15" ht="57" customHeight="1">
      <c r="A10" s="577"/>
      <c r="B10" s="577"/>
      <c r="C10" s="577"/>
      <c r="D10" s="577"/>
      <c r="E10" s="577"/>
      <c r="F10" s="577"/>
      <c r="G10" s="377" t="s">
        <v>397</v>
      </c>
      <c r="H10" s="377" t="s">
        <v>398</v>
      </c>
      <c r="I10" s="377" t="s">
        <v>400</v>
      </c>
      <c r="J10" s="377" t="s">
        <v>397</v>
      </c>
      <c r="K10" s="377" t="s">
        <v>398</v>
      </c>
      <c r="L10" s="377" t="s">
        <v>400</v>
      </c>
      <c r="M10" s="111">
        <v>2017</v>
      </c>
      <c r="N10" s="111">
        <v>2019</v>
      </c>
      <c r="O10" s="111" t="s">
        <v>391</v>
      </c>
    </row>
    <row r="11" spans="1:12" ht="15" customHeight="1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4">
        <v>6</v>
      </c>
      <c r="G11" s="214">
        <v>7</v>
      </c>
      <c r="H11" s="214">
        <v>8</v>
      </c>
      <c r="I11" s="214">
        <v>9</v>
      </c>
      <c r="J11" s="214">
        <v>10</v>
      </c>
      <c r="K11" s="214">
        <v>11</v>
      </c>
      <c r="L11" s="214">
        <v>12</v>
      </c>
    </row>
    <row r="12" spans="1:16" ht="30">
      <c r="A12" s="215" t="s">
        <v>255</v>
      </c>
      <c r="B12" s="230" t="s">
        <v>256</v>
      </c>
      <c r="C12" s="229" t="s">
        <v>257</v>
      </c>
      <c r="D12" s="216">
        <f>D13+D21</f>
        <v>13968950</v>
      </c>
      <c r="E12" s="216">
        <f>E13+E21</f>
        <v>13667800</v>
      </c>
      <c r="F12" s="216">
        <f>F13+F21</f>
        <v>13744720</v>
      </c>
      <c r="G12" s="216">
        <f>D12</f>
        <v>13968950</v>
      </c>
      <c r="H12" s="216">
        <f>E12</f>
        <v>13667800</v>
      </c>
      <c r="I12" s="216">
        <f>F12</f>
        <v>13744720</v>
      </c>
      <c r="J12" s="217"/>
      <c r="K12" s="217"/>
      <c r="L12" s="217"/>
      <c r="M12" s="218">
        <f>D12-E12</f>
        <v>301150</v>
      </c>
      <c r="N12" s="219">
        <f>F12-E12</f>
        <v>76920</v>
      </c>
      <c r="O12" s="111">
        <v>12514966</v>
      </c>
      <c r="P12" s="218">
        <f>D12-O12</f>
        <v>1453984</v>
      </c>
    </row>
    <row r="13" spans="1:16" s="225" customFormat="1" ht="28.5">
      <c r="A13" s="220" t="s">
        <v>258</v>
      </c>
      <c r="B13" s="221" t="s">
        <v>259</v>
      </c>
      <c r="C13" s="222" t="s">
        <v>257</v>
      </c>
      <c r="D13" s="223">
        <f aca="true" t="shared" si="0" ref="D13:I13">SUM(D14:D20)</f>
        <v>1309198</v>
      </c>
      <c r="E13" s="223">
        <f t="shared" si="0"/>
        <v>1309198</v>
      </c>
      <c r="F13" s="223">
        <f t="shared" si="0"/>
        <v>1309198</v>
      </c>
      <c r="G13" s="223">
        <f t="shared" si="0"/>
        <v>1309198</v>
      </c>
      <c r="H13" s="223">
        <f t="shared" si="0"/>
        <v>1309198</v>
      </c>
      <c r="I13" s="223">
        <f t="shared" si="0"/>
        <v>1309198</v>
      </c>
      <c r="J13" s="223"/>
      <c r="K13" s="224"/>
      <c r="L13" s="224"/>
      <c r="M13" s="218">
        <f aca="true" t="shared" si="1" ref="M13:M28">D13-E13</f>
        <v>0</v>
      </c>
      <c r="N13" s="219">
        <f aca="true" t="shared" si="2" ref="N13:N28">F13-E13</f>
        <v>0</v>
      </c>
      <c r="O13" s="225">
        <v>2677920</v>
      </c>
      <c r="P13" s="376">
        <f aca="true" t="shared" si="3" ref="P13:P28">D13-O13</f>
        <v>-1368722</v>
      </c>
    </row>
    <row r="14" spans="1:16" ht="15">
      <c r="A14" s="226" t="s">
        <v>260</v>
      </c>
      <c r="B14" s="230"/>
      <c r="C14" s="229"/>
      <c r="D14" s="227">
        <f>(бюджет!C15+внебюджет!C18)*0.5</f>
        <v>18815</v>
      </c>
      <c r="E14" s="227">
        <f>('Таблица 2'!I43+'Таблица 2'!I76)*0.5</f>
        <v>18815</v>
      </c>
      <c r="F14" s="227">
        <f>('Таблица 2'!J43+'Таблица 2'!J76)*0.5</f>
        <v>18815</v>
      </c>
      <c r="G14" s="227">
        <f aca="true" t="shared" si="4" ref="G14:I18">D14</f>
        <v>18815</v>
      </c>
      <c r="H14" s="227">
        <f>E14</f>
        <v>18815</v>
      </c>
      <c r="I14" s="227">
        <f t="shared" si="4"/>
        <v>18815</v>
      </c>
      <c r="J14" s="217"/>
      <c r="K14" s="217"/>
      <c r="L14" s="217"/>
      <c r="M14" s="218">
        <f t="shared" si="1"/>
        <v>0</v>
      </c>
      <c r="N14" s="219">
        <f t="shared" si="2"/>
        <v>0</v>
      </c>
      <c r="O14" s="111">
        <v>37560</v>
      </c>
      <c r="P14" s="218">
        <f t="shared" si="3"/>
        <v>-18745</v>
      </c>
    </row>
    <row r="15" spans="1:16" ht="15">
      <c r="A15" s="226" t="s">
        <v>261</v>
      </c>
      <c r="B15" s="230"/>
      <c r="C15" s="229"/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17"/>
      <c r="K15" s="217"/>
      <c r="L15" s="217"/>
      <c r="M15" s="218">
        <f t="shared" si="1"/>
        <v>0</v>
      </c>
      <c r="N15" s="219">
        <f t="shared" si="2"/>
        <v>0</v>
      </c>
      <c r="P15" s="218">
        <f t="shared" si="3"/>
        <v>0</v>
      </c>
    </row>
    <row r="16" spans="1:16" ht="15">
      <c r="A16" s="226" t="s">
        <v>262</v>
      </c>
      <c r="B16" s="230"/>
      <c r="C16" s="229"/>
      <c r="D16" s="227">
        <f>бюджет!D18+внебюджет!D20</f>
        <v>1290383</v>
      </c>
      <c r="E16" s="227">
        <f>D16</f>
        <v>1290383</v>
      </c>
      <c r="F16" s="227">
        <f>E16</f>
        <v>1290383</v>
      </c>
      <c r="G16" s="227">
        <f t="shared" si="4"/>
        <v>1290383</v>
      </c>
      <c r="H16" s="227">
        <f t="shared" si="4"/>
        <v>1290383</v>
      </c>
      <c r="I16" s="227">
        <f t="shared" si="4"/>
        <v>1290383</v>
      </c>
      <c r="J16" s="217"/>
      <c r="K16" s="217"/>
      <c r="L16" s="217"/>
      <c r="M16" s="218">
        <f t="shared" si="1"/>
        <v>0</v>
      </c>
      <c r="N16" s="219">
        <f t="shared" si="2"/>
        <v>0</v>
      </c>
      <c r="O16" s="111">
        <v>2640360</v>
      </c>
      <c r="P16" s="218">
        <f t="shared" si="3"/>
        <v>-1349977</v>
      </c>
    </row>
    <row r="17" spans="1:16" ht="15">
      <c r="A17" s="226" t="s">
        <v>263</v>
      </c>
      <c r="B17" s="230"/>
      <c r="C17" s="229"/>
      <c r="D17" s="227">
        <f>'[5]бюджет'!C26</f>
        <v>0</v>
      </c>
      <c r="E17" s="227">
        <v>0</v>
      </c>
      <c r="F17" s="227">
        <v>0</v>
      </c>
      <c r="G17" s="227">
        <f t="shared" si="4"/>
        <v>0</v>
      </c>
      <c r="H17" s="227">
        <f t="shared" si="4"/>
        <v>0</v>
      </c>
      <c r="I17" s="227">
        <f t="shared" si="4"/>
        <v>0</v>
      </c>
      <c r="J17" s="217"/>
      <c r="K17" s="217"/>
      <c r="L17" s="217"/>
      <c r="M17" s="218">
        <f t="shared" si="1"/>
        <v>0</v>
      </c>
      <c r="N17" s="219">
        <f t="shared" si="2"/>
        <v>0</v>
      </c>
      <c r="O17" s="111">
        <v>0</v>
      </c>
      <c r="P17" s="218">
        <f t="shared" si="3"/>
        <v>0</v>
      </c>
    </row>
    <row r="18" spans="1:16" ht="15">
      <c r="A18" s="226" t="s">
        <v>264</v>
      </c>
      <c r="B18" s="230"/>
      <c r="C18" s="229"/>
      <c r="D18" s="227">
        <f>'[5]бюджет'!C32</f>
        <v>0</v>
      </c>
      <c r="E18" s="227">
        <v>0</v>
      </c>
      <c r="F18" s="227">
        <v>0</v>
      </c>
      <c r="G18" s="227">
        <f t="shared" si="4"/>
        <v>0</v>
      </c>
      <c r="H18" s="227">
        <f t="shared" si="4"/>
        <v>0</v>
      </c>
      <c r="I18" s="227">
        <f t="shared" si="4"/>
        <v>0</v>
      </c>
      <c r="J18" s="217"/>
      <c r="K18" s="217"/>
      <c r="L18" s="217"/>
      <c r="M18" s="218">
        <f t="shared" si="1"/>
        <v>0</v>
      </c>
      <c r="N18" s="219">
        <f t="shared" si="2"/>
        <v>0</v>
      </c>
      <c r="O18" s="111">
        <v>0</v>
      </c>
      <c r="P18" s="218">
        <f t="shared" si="3"/>
        <v>0</v>
      </c>
    </row>
    <row r="19" spans="1:16" ht="15">
      <c r="A19" s="226" t="s">
        <v>265</v>
      </c>
      <c r="B19" s="230"/>
      <c r="C19" s="229"/>
      <c r="D19" s="227"/>
      <c r="E19" s="227"/>
      <c r="F19" s="227"/>
      <c r="G19" s="227"/>
      <c r="H19" s="227"/>
      <c r="I19" s="227"/>
      <c r="J19" s="217"/>
      <c r="K19" s="217"/>
      <c r="L19" s="217"/>
      <c r="M19" s="218">
        <f t="shared" si="1"/>
        <v>0</v>
      </c>
      <c r="N19" s="219">
        <f t="shared" si="2"/>
        <v>0</v>
      </c>
      <c r="P19" s="218">
        <f t="shared" si="3"/>
        <v>0</v>
      </c>
    </row>
    <row r="20" spans="1:16" ht="15">
      <c r="A20" s="226" t="s">
        <v>266</v>
      </c>
      <c r="B20" s="230"/>
      <c r="C20" s="229"/>
      <c r="D20" s="227"/>
      <c r="E20" s="227"/>
      <c r="F20" s="227"/>
      <c r="G20" s="227"/>
      <c r="H20" s="227"/>
      <c r="I20" s="227"/>
      <c r="J20" s="217"/>
      <c r="K20" s="217"/>
      <c r="L20" s="217"/>
      <c r="M20" s="218">
        <f t="shared" si="1"/>
        <v>0</v>
      </c>
      <c r="N20" s="219">
        <f t="shared" si="2"/>
        <v>0</v>
      </c>
      <c r="P20" s="218">
        <f t="shared" si="3"/>
        <v>0</v>
      </c>
    </row>
    <row r="21" spans="1:16" s="225" customFormat="1" ht="28.5">
      <c r="A21" s="220" t="s">
        <v>267</v>
      </c>
      <c r="B21" s="222">
        <v>2001</v>
      </c>
      <c r="C21" s="222" t="s">
        <v>257</v>
      </c>
      <c r="D21" s="223">
        <f aca="true" t="shared" si="5" ref="D21:I21">D22+D23+D24+D25+D26+D27+D28</f>
        <v>12659752</v>
      </c>
      <c r="E21" s="223">
        <f t="shared" si="5"/>
        <v>12358602</v>
      </c>
      <c r="F21" s="223">
        <f t="shared" si="5"/>
        <v>12435522</v>
      </c>
      <c r="G21" s="223">
        <f t="shared" si="5"/>
        <v>12659752</v>
      </c>
      <c r="H21" s="223">
        <f t="shared" si="5"/>
        <v>12358602</v>
      </c>
      <c r="I21" s="223">
        <f t="shared" si="5"/>
        <v>12435522</v>
      </c>
      <c r="J21" s="224"/>
      <c r="K21" s="224"/>
      <c r="L21" s="224"/>
      <c r="M21" s="218">
        <f t="shared" si="1"/>
        <v>301150</v>
      </c>
      <c r="N21" s="219">
        <f t="shared" si="2"/>
        <v>76920</v>
      </c>
      <c r="O21" s="225">
        <v>9837046</v>
      </c>
      <c r="P21" s="376">
        <f t="shared" si="3"/>
        <v>2822706</v>
      </c>
    </row>
    <row r="22" spans="1:16" ht="15">
      <c r="A22" s="226" t="s">
        <v>260</v>
      </c>
      <c r="B22" s="230"/>
      <c r="C22" s="229"/>
      <c r="D22" s="227">
        <f>(бюджет!C15+внебюджет!C18)*0.5</f>
        <v>18815</v>
      </c>
      <c r="E22" s="227">
        <f>('Таблица 2'!I43+'Таблица 2'!I76)*0.5</f>
        <v>18815</v>
      </c>
      <c r="F22" s="227">
        <f>('Таблица 2'!J43+'Таблица 2'!J76)*0.5</f>
        <v>18815</v>
      </c>
      <c r="G22" s="227">
        <f aca="true" t="shared" si="6" ref="G22:I28">D22</f>
        <v>18815</v>
      </c>
      <c r="H22" s="227">
        <f t="shared" si="6"/>
        <v>18815</v>
      </c>
      <c r="I22" s="227">
        <f t="shared" si="6"/>
        <v>18815</v>
      </c>
      <c r="J22" s="217"/>
      <c r="K22" s="217"/>
      <c r="L22" s="217"/>
      <c r="M22" s="218">
        <f t="shared" si="1"/>
        <v>0</v>
      </c>
      <c r="N22" s="219">
        <f t="shared" si="2"/>
        <v>0</v>
      </c>
      <c r="O22" s="111">
        <v>0</v>
      </c>
      <c r="P22" s="218">
        <f t="shared" si="3"/>
        <v>18815</v>
      </c>
    </row>
    <row r="23" spans="1:16" ht="15">
      <c r="A23" s="226" t="s">
        <v>261</v>
      </c>
      <c r="B23" s="230"/>
      <c r="C23" s="229"/>
      <c r="D23" s="227">
        <f>бюджет!C16+внебюджет!C19</f>
        <v>6660</v>
      </c>
      <c r="E23" s="227">
        <f>'Таблица 2'!I44+'Таблица 2'!I77</f>
        <v>6660</v>
      </c>
      <c r="F23" s="227">
        <f>'Таблица 2'!J44+'Таблица 2'!J77</f>
        <v>6660</v>
      </c>
      <c r="G23" s="227">
        <f t="shared" si="6"/>
        <v>6660</v>
      </c>
      <c r="H23" s="227">
        <f t="shared" si="6"/>
        <v>6660</v>
      </c>
      <c r="I23" s="227">
        <f t="shared" si="6"/>
        <v>6660</v>
      </c>
      <c r="J23" s="217"/>
      <c r="K23" s="217"/>
      <c r="L23" s="217"/>
      <c r="M23" s="218">
        <f t="shared" si="1"/>
        <v>0</v>
      </c>
      <c r="N23" s="219">
        <f t="shared" si="2"/>
        <v>0</v>
      </c>
      <c r="O23" s="111">
        <v>4500</v>
      </c>
      <c r="P23" s="218">
        <f t="shared" si="3"/>
        <v>2160</v>
      </c>
    </row>
    <row r="24" spans="1:16" ht="15">
      <c r="A24" s="226" t="s">
        <v>262</v>
      </c>
      <c r="B24" s="230"/>
      <c r="C24" s="229"/>
      <c r="D24" s="227">
        <f>бюджет!E18+бюджет!F18+бюджет!G18+внебюджет!E20+внебюджет!F20+внебюджет!G20</f>
        <v>1592806</v>
      </c>
      <c r="E24" s="227">
        <f>D24</f>
        <v>1592806</v>
      </c>
      <c r="F24" s="227">
        <f>E24</f>
        <v>1592806</v>
      </c>
      <c r="G24" s="227">
        <f>D24</f>
        <v>1592806</v>
      </c>
      <c r="H24" s="227">
        <f>E24</f>
        <v>1592806</v>
      </c>
      <c r="I24" s="227">
        <f>F24</f>
        <v>1592806</v>
      </c>
      <c r="J24" s="217"/>
      <c r="K24" s="217"/>
      <c r="L24" s="217"/>
      <c r="M24" s="218">
        <f t="shared" si="1"/>
        <v>0</v>
      </c>
      <c r="N24" s="219">
        <f t="shared" si="2"/>
        <v>0</v>
      </c>
      <c r="O24" s="113">
        <v>0</v>
      </c>
      <c r="P24" s="218">
        <f t="shared" si="3"/>
        <v>1592806</v>
      </c>
    </row>
    <row r="25" spans="1:16" ht="15">
      <c r="A25" s="226" t="s">
        <v>263</v>
      </c>
      <c r="B25" s="230"/>
      <c r="C25" s="229"/>
      <c r="D25" s="227">
        <f>бюджет!C22+бюджет!C63+внебюджет!C22+внебюджет!C23+внебюджет!C21</f>
        <v>666360</v>
      </c>
      <c r="E25" s="227">
        <f>'[7]м225'!G36+'[7]М 225.1 Тек рем'!U36+'Таблица 2'!I80</f>
        <v>481360</v>
      </c>
      <c r="F25" s="227">
        <f>'[7]м225'!H36+'[7]М 225.1 Тек рем'!V36+'Таблица 2'!J80</f>
        <v>481360</v>
      </c>
      <c r="G25" s="227">
        <f t="shared" si="6"/>
        <v>666360</v>
      </c>
      <c r="H25" s="227">
        <f t="shared" si="6"/>
        <v>481360</v>
      </c>
      <c r="I25" s="227">
        <f t="shared" si="6"/>
        <v>481360</v>
      </c>
      <c r="J25" s="217"/>
      <c r="K25" s="217"/>
      <c r="L25" s="217"/>
      <c r="M25" s="218">
        <f t="shared" si="1"/>
        <v>185000</v>
      </c>
      <c r="N25" s="219">
        <f t="shared" si="2"/>
        <v>0</v>
      </c>
      <c r="O25" s="277">
        <v>656740</v>
      </c>
      <c r="P25" s="218">
        <f t="shared" si="3"/>
        <v>9620</v>
      </c>
    </row>
    <row r="26" spans="1:16" ht="15">
      <c r="A26" s="226" t="s">
        <v>264</v>
      </c>
      <c r="B26" s="230"/>
      <c r="C26" s="229"/>
      <c r="D26" s="227">
        <f>бюджет!C28+бюджет!C49+бюджет!C60+внебюджет!C24+внебюджет!C25+внебюджет!C26</f>
        <v>437340</v>
      </c>
      <c r="E26" s="227">
        <f>'[7]м226'!G36+'[7]с226 уч расх'!O36+'[7]М Программа Отходы 226'!M36+'Таблица 2'!I81</f>
        <v>437340</v>
      </c>
      <c r="F26" s="227">
        <f>'[7]м226'!H36+'[7]с226 уч расх'!P36+'[7]М Программа Отходы 226'!N36+'Таблица 2'!J81</f>
        <v>437340</v>
      </c>
      <c r="G26" s="227">
        <f t="shared" si="6"/>
        <v>437340</v>
      </c>
      <c r="H26" s="227">
        <f t="shared" si="6"/>
        <v>437340</v>
      </c>
      <c r="I26" s="227">
        <f t="shared" si="6"/>
        <v>437340</v>
      </c>
      <c r="J26" s="217"/>
      <c r="K26" s="217"/>
      <c r="L26" s="217"/>
      <c r="M26" s="218">
        <f t="shared" si="1"/>
        <v>0</v>
      </c>
      <c r="N26" s="219">
        <f t="shared" si="2"/>
        <v>0</v>
      </c>
      <c r="O26" s="113">
        <v>544180</v>
      </c>
      <c r="P26" s="218">
        <f t="shared" si="3"/>
        <v>-106840</v>
      </c>
    </row>
    <row r="27" spans="1:16" ht="15">
      <c r="A27" s="226" t="s">
        <v>265</v>
      </c>
      <c r="B27" s="230"/>
      <c r="C27" s="229"/>
      <c r="D27" s="227">
        <f>бюджет!C58+бюджет!C59+бюджет!C61+внебюджет!C29</f>
        <v>210310</v>
      </c>
      <c r="E27" s="227">
        <f>'[7]М 310.1'!T36+'[7]с310.1 уч расх '!S36+'[7]М Программа БДД 310'!N36+'Таблица 2'!I87</f>
        <v>114350</v>
      </c>
      <c r="F27" s="227">
        <f>'[7]М 310.1'!U36+'[7]с310.1 уч расх '!T36+'[7]М Программа БДД 310'!O36+'Таблица 2'!J87</f>
        <v>174350</v>
      </c>
      <c r="G27" s="227">
        <f t="shared" si="6"/>
        <v>210310</v>
      </c>
      <c r="H27" s="227">
        <f t="shared" si="6"/>
        <v>114350</v>
      </c>
      <c r="I27" s="227">
        <f t="shared" si="6"/>
        <v>174350</v>
      </c>
      <c r="J27" s="217"/>
      <c r="K27" s="217"/>
      <c r="L27" s="217"/>
      <c r="M27" s="218">
        <f t="shared" si="1"/>
        <v>95960</v>
      </c>
      <c r="N27" s="219">
        <f t="shared" si="2"/>
        <v>60000</v>
      </c>
      <c r="O27" s="111">
        <v>163810</v>
      </c>
      <c r="P27" s="218">
        <f t="shared" si="3"/>
        <v>46500</v>
      </c>
    </row>
    <row r="28" spans="1:16" ht="17.25" customHeight="1">
      <c r="A28" s="226" t="s">
        <v>266</v>
      </c>
      <c r="B28" s="230"/>
      <c r="C28" s="229"/>
      <c r="D28" s="227">
        <f>бюджет!C40+бюджет!C50+внебюджет!C30+внебюджет!C31+внебюджет!C32+внебюджет!C33+внебюджет!C34+внебюджет!C35</f>
        <v>9727461</v>
      </c>
      <c r="E28" s="227">
        <f>'Таблица 2'!I61+'Таблица 2'!I88+'Таблица 2'!I69</f>
        <v>9707271</v>
      </c>
      <c r="F28" s="227">
        <f>'Таблица 2'!J61+'Таблица 2'!J88+'Таблица 2'!J69</f>
        <v>9724191</v>
      </c>
      <c r="G28" s="227">
        <f t="shared" si="6"/>
        <v>9727461</v>
      </c>
      <c r="H28" s="227">
        <f t="shared" si="6"/>
        <v>9707271</v>
      </c>
      <c r="I28" s="227">
        <f t="shared" si="6"/>
        <v>9724191</v>
      </c>
      <c r="J28" s="217"/>
      <c r="K28" s="217"/>
      <c r="L28" s="217"/>
      <c r="M28" s="218">
        <f t="shared" si="1"/>
        <v>20190</v>
      </c>
      <c r="N28" s="219">
        <f t="shared" si="2"/>
        <v>16920</v>
      </c>
      <c r="O28" s="111">
        <v>8467816</v>
      </c>
      <c r="P28" s="218">
        <f t="shared" si="3"/>
        <v>1259645</v>
      </c>
    </row>
    <row r="29" spans="1:15" ht="34.5" customHeight="1">
      <c r="A29" s="16" t="s">
        <v>414</v>
      </c>
      <c r="B29" s="315"/>
      <c r="C29" s="16" t="s">
        <v>98</v>
      </c>
      <c r="D29" s="210"/>
      <c r="M29" s="110">
        <v>20</v>
      </c>
      <c r="N29" s="110">
        <v>21</v>
      </c>
      <c r="O29" s="113"/>
    </row>
    <row r="30" spans="1:16" s="113" customFormat="1" ht="14.25" customHeight="1">
      <c r="A30" s="16" t="s">
        <v>51</v>
      </c>
      <c r="B30" s="315"/>
      <c r="C30" s="16" t="s">
        <v>49</v>
      </c>
      <c r="D30" s="210"/>
      <c r="E30" s="110"/>
      <c r="F30" s="110"/>
      <c r="G30" s="110"/>
      <c r="H30" s="110"/>
      <c r="I30" s="112"/>
      <c r="J30" s="112"/>
      <c r="K30" s="110"/>
      <c r="L30" s="110"/>
      <c r="M30" s="368">
        <f>'[2]88'!$K$5+'[2]88'!$K$6+'[2]88'!$K$7+'[2]88'!$K$8+'[2]88'!$K$14+'[2]88'!$K$15+'[2]88'!$K$16+'[2]88'!$K$17+'[2]88'!$K$18+'[2]88'!$K$19+'[2]88'!$K$20+'[2]88'!$K$21+'[2]88'!$K$26+'[2]88'!$K$27</f>
        <v>13323557.969999999</v>
      </c>
      <c r="N30" s="368">
        <f>'[3]88'!$K$5+'[3]88'!$K$6+'[3]88'!$K$7+'[3]88'!$K$8</f>
        <v>523280</v>
      </c>
      <c r="O30" s="369">
        <f>N30+M30</f>
        <v>13846837.969999999</v>
      </c>
      <c r="P30" s="218" t="b">
        <f>O30=D12</f>
        <v>0</v>
      </c>
    </row>
    <row r="31" spans="1:16" s="212" customFormat="1" ht="15" customHeight="1" hidden="1">
      <c r="A31" s="16"/>
      <c r="B31" s="315"/>
      <c r="C31" s="16"/>
      <c r="D31" s="210"/>
      <c r="E31" s="210"/>
      <c r="F31" s="210"/>
      <c r="G31" s="210"/>
      <c r="H31" s="210"/>
      <c r="I31" s="211"/>
      <c r="J31" s="211"/>
      <c r="K31" s="210"/>
      <c r="L31" s="210"/>
      <c r="M31" s="369"/>
      <c r="N31" s="369"/>
      <c r="O31" s="369"/>
      <c r="P31" s="369"/>
    </row>
    <row r="32" spans="1:16" s="212" customFormat="1" ht="15" customHeight="1">
      <c r="A32" s="16"/>
      <c r="B32" s="315"/>
      <c r="C32" s="16"/>
      <c r="D32" s="315"/>
      <c r="E32" s="210"/>
      <c r="F32" s="210"/>
      <c r="G32" s="210"/>
      <c r="H32" s="210"/>
      <c r="I32" s="211"/>
      <c r="J32" s="211"/>
      <c r="K32" s="210"/>
      <c r="L32" s="210"/>
      <c r="M32" s="369"/>
      <c r="N32" s="369"/>
      <c r="O32" s="369"/>
      <c r="P32" s="369"/>
    </row>
    <row r="33" spans="1:16" s="212" customFormat="1" ht="15" customHeight="1">
      <c r="A33" s="16" t="s">
        <v>409</v>
      </c>
      <c r="B33" s="315"/>
      <c r="C33" s="16" t="s">
        <v>410</v>
      </c>
      <c r="D33" s="315"/>
      <c r="E33" s="210"/>
      <c r="F33" s="210"/>
      <c r="G33" s="210"/>
      <c r="H33" s="210"/>
      <c r="I33" s="211"/>
      <c r="J33" s="211"/>
      <c r="K33" s="210"/>
      <c r="L33" s="210"/>
      <c r="M33" s="369"/>
      <c r="N33" s="369"/>
      <c r="O33" s="369"/>
      <c r="P33" s="369"/>
    </row>
    <row r="34" spans="1:16" s="212" customFormat="1" ht="15" customHeight="1">
      <c r="A34" s="16" t="s">
        <v>102</v>
      </c>
      <c r="B34" s="315"/>
      <c r="C34" s="16" t="s">
        <v>52</v>
      </c>
      <c r="D34" s="315"/>
      <c r="E34" s="210"/>
      <c r="F34" s="210"/>
      <c r="G34" s="210"/>
      <c r="H34" s="210"/>
      <c r="I34" s="211"/>
      <c r="J34" s="211"/>
      <c r="K34" s="210"/>
      <c r="L34" s="210"/>
      <c r="M34" s="369"/>
      <c r="N34" s="369"/>
      <c r="O34" s="369"/>
      <c r="P34" s="369"/>
    </row>
    <row r="35" spans="1:16" s="212" customFormat="1" ht="15" customHeight="1">
      <c r="A35" s="16"/>
      <c r="B35" s="315"/>
      <c r="C35" s="16"/>
      <c r="D35" s="315"/>
      <c r="E35" s="210"/>
      <c r="F35" s="210"/>
      <c r="G35" s="210"/>
      <c r="H35" s="210"/>
      <c r="I35" s="211"/>
      <c r="J35" s="211"/>
      <c r="K35" s="210"/>
      <c r="L35" s="210"/>
      <c r="M35" s="369"/>
      <c r="N35" s="369"/>
      <c r="O35" s="369"/>
      <c r="P35" s="369"/>
    </row>
    <row r="36" spans="1:16" s="212" customFormat="1" ht="15" customHeight="1">
      <c r="A36" s="16" t="s">
        <v>383</v>
      </c>
      <c r="B36" s="315"/>
      <c r="C36" s="315"/>
      <c r="D36" s="315"/>
      <c r="E36" s="210"/>
      <c r="F36" s="210"/>
      <c r="G36" s="210"/>
      <c r="H36" s="210"/>
      <c r="I36" s="211"/>
      <c r="J36" s="211"/>
      <c r="K36" s="210"/>
      <c r="L36" s="210"/>
      <c r="M36" s="369"/>
      <c r="N36" s="369"/>
      <c r="O36" s="369"/>
      <c r="P36" s="369"/>
    </row>
    <row r="37" spans="1:16" s="212" customFormat="1" ht="15" customHeight="1">
      <c r="A37" s="16" t="s">
        <v>411</v>
      </c>
      <c r="B37" s="315"/>
      <c r="C37" s="16" t="s">
        <v>412</v>
      </c>
      <c r="D37" s="315"/>
      <c r="E37" s="210"/>
      <c r="F37" s="210"/>
      <c r="G37" s="210"/>
      <c r="H37" s="210"/>
      <c r="I37" s="211"/>
      <c r="J37" s="211"/>
      <c r="K37" s="210"/>
      <c r="L37" s="210"/>
      <c r="M37" s="369"/>
      <c r="N37" s="369"/>
      <c r="O37" s="369"/>
      <c r="P37" s="369"/>
    </row>
    <row r="38" spans="1:16" s="212" customFormat="1" ht="15" customHeight="1">
      <c r="A38" s="16" t="s">
        <v>413</v>
      </c>
      <c r="B38" s="315"/>
      <c r="C38" s="16" t="s">
        <v>52</v>
      </c>
      <c r="D38" s="315"/>
      <c r="E38" s="210"/>
      <c r="F38" s="210"/>
      <c r="G38" s="210"/>
      <c r="H38" s="210"/>
      <c r="I38" s="211"/>
      <c r="J38" s="211"/>
      <c r="K38" s="210"/>
      <c r="L38" s="210"/>
      <c r="M38" s="369"/>
      <c r="N38" s="369"/>
      <c r="O38" s="369"/>
      <c r="P38" s="369"/>
    </row>
    <row r="39" spans="1:16" s="212" customFormat="1" ht="15" customHeight="1">
      <c r="A39" s="278"/>
      <c r="B39" s="320"/>
      <c r="C39" s="320"/>
      <c r="D39" s="320"/>
      <c r="E39" s="210"/>
      <c r="F39" s="210"/>
      <c r="G39" s="210"/>
      <c r="H39" s="210"/>
      <c r="I39" s="211"/>
      <c r="J39" s="211"/>
      <c r="K39" s="210"/>
      <c r="L39" s="210"/>
      <c r="M39" s="369"/>
      <c r="N39" s="369"/>
      <c r="O39" s="369"/>
      <c r="P39" s="369"/>
    </row>
    <row r="40" spans="1:16" s="212" customFormat="1" ht="15" customHeight="1">
      <c r="A40" s="278"/>
      <c r="B40" s="278"/>
      <c r="C40" s="278"/>
      <c r="D40" s="210"/>
      <c r="E40" s="210"/>
      <c r="F40" s="210"/>
      <c r="G40" s="210"/>
      <c r="H40" s="210"/>
      <c r="I40" s="211"/>
      <c r="J40" s="211"/>
      <c r="K40" s="210"/>
      <c r="L40" s="210"/>
      <c r="M40" s="369"/>
      <c r="N40" s="369"/>
      <c r="O40" s="369"/>
      <c r="P40" s="369"/>
    </row>
    <row r="41" spans="1:16" s="212" customFormat="1" ht="15" customHeight="1">
      <c r="A41" s="278"/>
      <c r="B41" s="278"/>
      <c r="C41" s="278"/>
      <c r="D41" s="210"/>
      <c r="E41" s="210"/>
      <c r="F41" s="210"/>
      <c r="G41" s="210"/>
      <c r="H41" s="210"/>
      <c r="I41" s="211"/>
      <c r="J41" s="211"/>
      <c r="K41" s="210"/>
      <c r="L41" s="210"/>
      <c r="M41" s="369"/>
      <c r="N41" s="369"/>
      <c r="O41" s="369"/>
      <c r="P41" s="369"/>
    </row>
    <row r="42" spans="1:16" s="212" customFormat="1" ht="15" customHeight="1">
      <c r="A42" s="278"/>
      <c r="B42" s="278"/>
      <c r="C42" s="278"/>
      <c r="D42" s="210"/>
      <c r="E42" s="210"/>
      <c r="F42" s="210"/>
      <c r="G42" s="210"/>
      <c r="H42" s="210"/>
      <c r="I42" s="211"/>
      <c r="J42" s="211"/>
      <c r="K42" s="210"/>
      <c r="L42" s="210"/>
      <c r="M42" s="369"/>
      <c r="N42" s="369"/>
      <c r="O42" s="369"/>
      <c r="P42" s="369"/>
    </row>
    <row r="43" spans="1:16" s="212" customFormat="1" ht="15" customHeight="1">
      <c r="A43" s="278"/>
      <c r="B43" s="278"/>
      <c r="C43" s="278"/>
      <c r="D43" s="210"/>
      <c r="E43" s="210"/>
      <c r="F43" s="210"/>
      <c r="G43" s="210"/>
      <c r="H43" s="210"/>
      <c r="I43" s="211"/>
      <c r="J43" s="211"/>
      <c r="K43" s="210"/>
      <c r="L43" s="210"/>
      <c r="M43" s="369"/>
      <c r="N43" s="369"/>
      <c r="O43" s="369"/>
      <c r="P43" s="369"/>
    </row>
    <row r="44" spans="1:16" s="212" customFormat="1" ht="15" customHeight="1">
      <c r="A44" s="278"/>
      <c r="B44" s="278"/>
      <c r="C44" s="278"/>
      <c r="D44" s="210"/>
      <c r="E44" s="210"/>
      <c r="F44" s="210"/>
      <c r="G44" s="210"/>
      <c r="H44" s="210"/>
      <c r="I44" s="211"/>
      <c r="J44" s="211"/>
      <c r="K44" s="210"/>
      <c r="L44" s="210"/>
      <c r="M44" s="369"/>
      <c r="N44" s="369"/>
      <c r="O44" s="369"/>
      <c r="P44" s="369"/>
    </row>
    <row r="45" spans="1:16" s="212" customFormat="1" ht="15" customHeight="1">
      <c r="A45" s="278"/>
      <c r="B45" s="278"/>
      <c r="C45" s="278"/>
      <c r="D45" s="210"/>
      <c r="E45" s="210"/>
      <c r="F45" s="210"/>
      <c r="G45" s="210"/>
      <c r="H45" s="210"/>
      <c r="I45" s="211"/>
      <c r="J45" s="211"/>
      <c r="K45" s="210"/>
      <c r="L45" s="210"/>
      <c r="M45" s="369"/>
      <c r="N45" s="369"/>
      <c r="O45" s="369"/>
      <c r="P45" s="369"/>
    </row>
    <row r="46" spans="1:16" s="212" customFormat="1" ht="15" customHeight="1">
      <c r="A46" s="278"/>
      <c r="B46" s="278"/>
      <c r="C46" s="278"/>
      <c r="D46" s="210"/>
      <c r="E46" s="210"/>
      <c r="F46" s="210"/>
      <c r="G46" s="210"/>
      <c r="H46" s="210"/>
      <c r="I46" s="211"/>
      <c r="J46" s="211"/>
      <c r="K46" s="210"/>
      <c r="L46" s="210"/>
      <c r="M46" s="369"/>
      <c r="N46" s="369"/>
      <c r="O46" s="369"/>
      <c r="P46" s="369"/>
    </row>
    <row r="47" spans="1:16" s="212" customFormat="1" ht="15" customHeight="1">
      <c r="A47" s="278"/>
      <c r="B47" s="278"/>
      <c r="C47" s="278"/>
      <c r="D47" s="210"/>
      <c r="E47" s="210"/>
      <c r="F47" s="210"/>
      <c r="G47" s="210"/>
      <c r="H47" s="210"/>
      <c r="I47" s="211"/>
      <c r="J47" s="211"/>
      <c r="K47" s="210"/>
      <c r="L47" s="210"/>
      <c r="M47" s="369"/>
      <c r="N47" s="369"/>
      <c r="O47" s="369"/>
      <c r="P47" s="369"/>
    </row>
    <row r="48" spans="1:16" s="212" customFormat="1" ht="15" customHeight="1">
      <c r="A48" s="278"/>
      <c r="B48" s="278"/>
      <c r="C48" s="278"/>
      <c r="D48" s="210"/>
      <c r="E48" s="210"/>
      <c r="F48" s="210"/>
      <c r="G48" s="210"/>
      <c r="H48" s="210"/>
      <c r="I48" s="211"/>
      <c r="J48" s="211"/>
      <c r="K48" s="210"/>
      <c r="L48" s="210"/>
      <c r="M48" s="369"/>
      <c r="N48" s="369"/>
      <c r="O48" s="369"/>
      <c r="P48" s="369"/>
    </row>
    <row r="49" spans="1:16" s="212" customFormat="1" ht="15" customHeight="1">
      <c r="A49" s="278"/>
      <c r="B49" s="278"/>
      <c r="C49" s="278"/>
      <c r="D49" s="210"/>
      <c r="E49" s="210"/>
      <c r="F49" s="210"/>
      <c r="G49" s="210"/>
      <c r="H49" s="210"/>
      <c r="I49" s="211"/>
      <c r="J49" s="211"/>
      <c r="K49" s="210"/>
      <c r="L49" s="210"/>
      <c r="M49" s="369"/>
      <c r="N49" s="369"/>
      <c r="O49" s="369"/>
      <c r="P49" s="369"/>
    </row>
    <row r="50" spans="1:16" s="212" customFormat="1" ht="15" customHeight="1">
      <c r="A50" s="278"/>
      <c r="B50" s="278"/>
      <c r="C50" s="278"/>
      <c r="D50" s="210"/>
      <c r="E50" s="210"/>
      <c r="F50" s="210"/>
      <c r="G50" s="210"/>
      <c r="H50" s="210"/>
      <c r="I50" s="211"/>
      <c r="J50" s="211"/>
      <c r="K50" s="210"/>
      <c r="L50" s="210"/>
      <c r="M50" s="369"/>
      <c r="N50" s="369"/>
      <c r="O50" s="369"/>
      <c r="P50" s="369"/>
    </row>
    <row r="51" spans="1:16" s="212" customFormat="1" ht="15" customHeight="1">
      <c r="A51" s="278"/>
      <c r="B51" s="278"/>
      <c r="C51" s="278"/>
      <c r="D51" s="210"/>
      <c r="E51" s="210"/>
      <c r="F51" s="210"/>
      <c r="G51" s="210"/>
      <c r="H51" s="210"/>
      <c r="I51" s="211"/>
      <c r="J51" s="211"/>
      <c r="K51" s="210"/>
      <c r="L51" s="210"/>
      <c r="M51" s="369"/>
      <c r="N51" s="369"/>
      <c r="O51" s="369"/>
      <c r="P51" s="369"/>
    </row>
    <row r="52" spans="1:16" s="212" customFormat="1" ht="15" customHeight="1">
      <c r="A52" s="278"/>
      <c r="B52" s="278"/>
      <c r="C52" s="278"/>
      <c r="D52" s="210"/>
      <c r="E52" s="210"/>
      <c r="F52" s="210"/>
      <c r="G52" s="210"/>
      <c r="H52" s="210"/>
      <c r="I52" s="211"/>
      <c r="J52" s="211"/>
      <c r="K52" s="210"/>
      <c r="L52" s="210"/>
      <c r="M52" s="369"/>
      <c r="N52" s="369"/>
      <c r="O52" s="369"/>
      <c r="P52" s="369"/>
    </row>
    <row r="53" spans="1:12" s="113" customFormat="1" ht="45.75" customHeight="1">
      <c r="A53" s="278"/>
      <c r="B53" s="278"/>
      <c r="C53" s="278"/>
      <c r="D53" s="110"/>
      <c r="E53" s="110"/>
      <c r="F53" s="110"/>
      <c r="G53" s="110"/>
      <c r="H53" s="110"/>
      <c r="I53" s="112"/>
      <c r="J53" s="112"/>
      <c r="K53" s="110"/>
      <c r="L53" s="110"/>
    </row>
    <row r="54" spans="1:12" s="113" customFormat="1" ht="15" customHeight="1">
      <c r="A54" s="278"/>
      <c r="B54" s="278"/>
      <c r="C54" s="278"/>
      <c r="D54" s="378">
        <f>бюджет!C15+бюджет!C16+бюджет!C18+бюджет!C22+бюджет!C28+бюджет!C40+бюджет!C49+бюджет!C50+бюджет!C58+бюджет!C59+бюджет!C60+бюджет!C61+бюджет!C63+внебюджет!C18+внебюджет!C19+внебюджет!C20+внебюджет!C21+внебюджет!C22+внебюджет!C23+внебюджет!C24+внебюджет!C25+внебюджет!C26+внебюджет!C29+внебюджет!C30+внебюджет!C31+внебюджет!C32+внебюджет!C33+внебюджет!C34+внебюджет!C35</f>
        <v>13968950</v>
      </c>
      <c r="E54" s="378">
        <f>'[7]м221'!L36+'[7]м222'!H36+'[7]м 223 СВОД'!L36+'[7]м225'!G36+'[7]м226'!G36+'[7]с226 уч расх'!O36+'[7]м 340 СВОД'!J36+'[7]с340 уч расх '!S36+'[7]М 225.1 Тек рем'!U36+'[7]М 310.1'!T36+'[7]с310.1 уч расх '!S36+'[7]М Программа БДД 310'!N36+'[7]М Программа Отходы 226'!M36+'Таблица 2'!I76+'Таблица 2'!I77+'Таблица 2'!I78+'Таблица 2'!I79+'Таблица 2'!I80+'Таблица 2'!I81+'Таблица 2'!I87+'Таблица 2'!I88+'Таблица 2'!I69</f>
        <v>13667800</v>
      </c>
      <c r="F54" s="378">
        <f>'[7]м221'!M36+'[7]м222'!I36+'[7]м 223 СВОД'!M36+'[7]м225'!H36+'[7]м226'!H36+'[7]с226 уч расх'!P36+'[7]м 340 СВОД'!K36+'[7]с340 уч расх '!T36+'[7]М 225.1 Тек рем'!V36+'[7]М 310.1'!U36+'[7]с310.1 уч расх '!T36+'[7]М Программа БДД 310'!O36+'[7]М Программа Отходы 226'!N36+'Таблица 2'!J76+'Таблица 2'!J77+'Таблица 2'!J78+'Таблица 2'!J79+'Таблица 2'!J80+'Таблица 2'!J81+'Таблица 2'!J87+'Таблица 2'!J88+'Таблица 2'!J69</f>
        <v>13744720</v>
      </c>
      <c r="G54" s="110"/>
      <c r="H54" s="110"/>
      <c r="I54" s="112"/>
      <c r="J54" s="112"/>
      <c r="K54" s="110"/>
      <c r="L54" s="110"/>
    </row>
    <row r="55" spans="1:12" s="212" customFormat="1" ht="15" customHeight="1">
      <c r="A55" s="278"/>
      <c r="B55" s="278"/>
      <c r="C55" s="278"/>
      <c r="D55" s="210"/>
      <c r="E55" s="111"/>
      <c r="F55" s="111"/>
      <c r="G55" s="210"/>
      <c r="H55" s="210"/>
      <c r="I55" s="211"/>
      <c r="J55" s="211"/>
      <c r="K55" s="210"/>
      <c r="L55" s="210"/>
    </row>
    <row r="56" spans="1:3" ht="15" customHeight="1">
      <c r="A56" s="17"/>
      <c r="B56" s="15"/>
      <c r="C56" s="17"/>
    </row>
    <row r="57" spans="4:6" ht="15" customHeight="1">
      <c r="D57" s="218">
        <f>D12-D54</f>
        <v>0</v>
      </c>
      <c r="E57" s="218">
        <f>E12-E54</f>
        <v>0</v>
      </c>
      <c r="F57" s="218">
        <f>F12-F54</f>
        <v>0</v>
      </c>
    </row>
  </sheetData>
  <sheetProtection/>
  <mergeCells count="14">
    <mergeCell ref="E9:E10"/>
    <mergeCell ref="F9:F10"/>
    <mergeCell ref="G9:I9"/>
    <mergeCell ref="J9:L9"/>
    <mergeCell ref="K2:L2"/>
    <mergeCell ref="A4:L4"/>
    <mergeCell ref="A5:L5"/>
    <mergeCell ref="A7:A10"/>
    <mergeCell ref="B7:B10"/>
    <mergeCell ref="C7:C10"/>
    <mergeCell ref="D7:L7"/>
    <mergeCell ref="D8:F8"/>
    <mergeCell ref="G8:L8"/>
    <mergeCell ref="D9:D10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0"/>
  <sheetViews>
    <sheetView zoomScalePageLayoutView="0" workbookViewId="0" topLeftCell="A1">
      <selection activeCell="K29" sqref="K29"/>
    </sheetView>
  </sheetViews>
  <sheetFormatPr defaultColWidth="8.8515625" defaultRowHeight="15"/>
  <cols>
    <col min="1" max="5" width="8.8515625" style="246" customWidth="1"/>
    <col min="6" max="6" width="6.57421875" style="246" customWidth="1"/>
    <col min="7" max="9" width="8.8515625" style="246" customWidth="1"/>
    <col min="10" max="10" width="2.00390625" style="246" customWidth="1"/>
    <col min="11" max="16384" width="8.8515625" style="246" customWidth="1"/>
  </cols>
  <sheetData>
    <row r="1" spans="6:10" ht="15" customHeight="1">
      <c r="F1" s="7"/>
      <c r="G1" s="7"/>
      <c r="H1" s="518" t="s">
        <v>295</v>
      </c>
      <c r="I1" s="518"/>
      <c r="J1" s="518"/>
    </row>
    <row r="2" ht="13.5" customHeight="1"/>
    <row r="3" spans="1:10" ht="39" customHeight="1">
      <c r="A3" s="588" t="s">
        <v>296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0" ht="18.75" customHeight="1">
      <c r="A4" s="589" t="s">
        <v>404</v>
      </c>
      <c r="B4" s="589"/>
      <c r="C4" s="589"/>
      <c r="D4" s="589"/>
      <c r="E4" s="589"/>
      <c r="F4" s="589"/>
      <c r="G4" s="589"/>
      <c r="H4" s="589"/>
      <c r="I4" s="589"/>
      <c r="J4" s="589"/>
    </row>
    <row r="5" spans="1:10" ht="18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58.5" customHeight="1">
      <c r="A6" s="584" t="s">
        <v>140</v>
      </c>
      <c r="B6" s="584"/>
      <c r="C6" s="584"/>
      <c r="D6" s="584"/>
      <c r="E6" s="584"/>
      <c r="F6" s="584" t="s">
        <v>61</v>
      </c>
      <c r="G6" s="584"/>
      <c r="H6" s="581" t="s">
        <v>297</v>
      </c>
      <c r="I6" s="581"/>
      <c r="J6" s="581"/>
    </row>
    <row r="7" spans="1:10" ht="13.5" customHeight="1">
      <c r="A7" s="584">
        <v>1</v>
      </c>
      <c r="B7" s="584"/>
      <c r="C7" s="584"/>
      <c r="D7" s="584"/>
      <c r="E7" s="584"/>
      <c r="F7" s="584">
        <v>2</v>
      </c>
      <c r="G7" s="584"/>
      <c r="H7" s="581">
        <v>3</v>
      </c>
      <c r="I7" s="581"/>
      <c r="J7" s="581"/>
    </row>
    <row r="8" spans="1:10" ht="15">
      <c r="A8" s="585" t="s">
        <v>298</v>
      </c>
      <c r="B8" s="586"/>
      <c r="C8" s="586"/>
      <c r="D8" s="586"/>
      <c r="E8" s="587"/>
      <c r="F8" s="580" t="s">
        <v>299</v>
      </c>
      <c r="G8" s="580"/>
      <c r="H8" s="581"/>
      <c r="I8" s="581"/>
      <c r="J8" s="581"/>
    </row>
    <row r="9" spans="1:10" ht="15">
      <c r="A9" s="585" t="s">
        <v>300</v>
      </c>
      <c r="B9" s="586"/>
      <c r="C9" s="586"/>
      <c r="D9" s="586"/>
      <c r="E9" s="587"/>
      <c r="F9" s="580" t="s">
        <v>301</v>
      </c>
      <c r="G9" s="580"/>
      <c r="H9" s="581"/>
      <c r="I9" s="581"/>
      <c r="J9" s="581"/>
    </row>
    <row r="10" spans="1:10" ht="15">
      <c r="A10" s="584"/>
      <c r="B10" s="584"/>
      <c r="C10" s="584"/>
      <c r="D10" s="584"/>
      <c r="E10" s="584"/>
      <c r="F10" s="580"/>
      <c r="G10" s="580"/>
      <c r="H10" s="581"/>
      <c r="I10" s="581"/>
      <c r="J10" s="581"/>
    </row>
    <row r="11" spans="1:10" ht="15">
      <c r="A11" s="584"/>
      <c r="B11" s="584"/>
      <c r="C11" s="584"/>
      <c r="D11" s="584"/>
      <c r="E11" s="584"/>
      <c r="F11" s="580"/>
      <c r="G11" s="580"/>
      <c r="H11" s="581"/>
      <c r="I11" s="581"/>
      <c r="J11" s="581"/>
    </row>
    <row r="12" spans="1:10" ht="15">
      <c r="A12" s="579" t="s">
        <v>302</v>
      </c>
      <c r="B12" s="579"/>
      <c r="C12" s="579"/>
      <c r="D12" s="579"/>
      <c r="E12" s="579"/>
      <c r="F12" s="580" t="s">
        <v>303</v>
      </c>
      <c r="G12" s="580"/>
      <c r="H12" s="581"/>
      <c r="I12" s="581"/>
      <c r="J12" s="581"/>
    </row>
    <row r="13" spans="1:10" ht="15">
      <c r="A13" s="579" t="s">
        <v>304</v>
      </c>
      <c r="B13" s="579"/>
      <c r="C13" s="579"/>
      <c r="D13" s="579"/>
      <c r="E13" s="579"/>
      <c r="F13" s="580" t="s">
        <v>305</v>
      </c>
      <c r="G13" s="580"/>
      <c r="H13" s="581"/>
      <c r="I13" s="581"/>
      <c r="J13" s="581"/>
    </row>
    <row r="14" spans="1:10" ht="36" customHeight="1">
      <c r="A14" s="582"/>
      <c r="B14" s="582"/>
      <c r="C14" s="582"/>
      <c r="D14" s="582"/>
      <c r="E14" s="582"/>
      <c r="F14" s="582"/>
      <c r="G14" s="582"/>
      <c r="H14" s="583"/>
      <c r="I14" s="583"/>
      <c r="J14" s="583"/>
    </row>
    <row r="15" spans="1:10" ht="15.75">
      <c r="A15" s="16" t="s">
        <v>311</v>
      </c>
      <c r="B15" s="15"/>
      <c r="D15" s="110"/>
      <c r="F15" s="242" t="s">
        <v>309</v>
      </c>
      <c r="G15" s="248"/>
      <c r="H15" s="249"/>
      <c r="I15" s="250"/>
      <c r="J15" s="250"/>
    </row>
    <row r="16" spans="1:10" s="254" customFormat="1" ht="18" customHeight="1">
      <c r="A16" s="243" t="s">
        <v>312</v>
      </c>
      <c r="B16" s="244"/>
      <c r="C16" s="251"/>
      <c r="D16" s="251"/>
      <c r="E16" s="251"/>
      <c r="F16" s="243" t="s">
        <v>52</v>
      </c>
      <c r="G16" s="251"/>
      <c r="H16" s="252"/>
      <c r="I16" s="253"/>
      <c r="J16" s="253"/>
    </row>
    <row r="17" spans="1:10" ht="34.5" customHeight="1">
      <c r="A17" s="17"/>
      <c r="B17" s="15"/>
      <c r="D17" s="110"/>
      <c r="F17" s="17"/>
      <c r="G17" s="255"/>
      <c r="H17" s="250"/>
      <c r="I17" s="250"/>
      <c r="J17" s="250"/>
    </row>
    <row r="18" spans="1:10" ht="15.75">
      <c r="A18" s="16" t="s">
        <v>409</v>
      </c>
      <c r="B18" s="15"/>
      <c r="D18" s="110"/>
      <c r="F18" s="256" t="s">
        <v>410</v>
      </c>
      <c r="G18" s="248"/>
      <c r="H18" s="249"/>
      <c r="I18" s="250"/>
      <c r="J18" s="250"/>
    </row>
    <row r="19" spans="1:10" s="254" customFormat="1" ht="12">
      <c r="A19" s="243" t="s">
        <v>102</v>
      </c>
      <c r="B19" s="257"/>
      <c r="C19" s="258"/>
      <c r="D19" s="258"/>
      <c r="E19" s="258"/>
      <c r="F19" s="243" t="s">
        <v>52</v>
      </c>
      <c r="G19" s="258"/>
      <c r="H19" s="258"/>
      <c r="I19" s="228"/>
      <c r="J19" s="228"/>
    </row>
    <row r="20" spans="1:3" ht="15">
      <c r="A20" s="17"/>
      <c r="B20" s="15"/>
      <c r="C20" s="17"/>
    </row>
  </sheetData>
  <sheetProtection/>
  <mergeCells count="30">
    <mergeCell ref="H1:J1"/>
    <mergeCell ref="A3:J3"/>
    <mergeCell ref="A4:J4"/>
    <mergeCell ref="A6:E6"/>
    <mergeCell ref="F6:G6"/>
    <mergeCell ref="H6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0"/>
    <mergeCell ref="H10:J10"/>
    <mergeCell ref="A11:E11"/>
    <mergeCell ref="F11:G11"/>
    <mergeCell ref="H11:J11"/>
    <mergeCell ref="A12:E12"/>
    <mergeCell ref="F12:G12"/>
    <mergeCell ref="H12:J12"/>
    <mergeCell ref="A13:E13"/>
    <mergeCell ref="F13:G13"/>
    <mergeCell ref="H13:J13"/>
    <mergeCell ref="A14:E14"/>
    <mergeCell ref="F14:G14"/>
    <mergeCell ref="H14:J14"/>
  </mergeCells>
  <printOptions/>
  <pageMargins left="0.984251968503937" right="0.3937007874015748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Master</cp:lastModifiedBy>
  <cp:lastPrinted>2018-01-09T02:49:10Z</cp:lastPrinted>
  <dcterms:created xsi:type="dcterms:W3CDTF">2014-12-18T06:13:27Z</dcterms:created>
  <dcterms:modified xsi:type="dcterms:W3CDTF">2018-03-30T04:53:00Z</dcterms:modified>
  <cp:category/>
  <cp:version/>
  <cp:contentType/>
  <cp:contentStatus/>
</cp:coreProperties>
</file>